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720"/>
  <workbookPr filterPrivacy="1" defaultThemeVersion="124226"/>
  <xr:revisionPtr revIDLastSave="0" documentId="13_ncr:1_{D94D45EE-858A-7449-A2A9-E99C290DA9B1}" xr6:coauthVersionLast="47" xr6:coauthVersionMax="47" xr10:uidLastSave="{00000000-0000-0000-0000-000000000000}"/>
  <bookViews>
    <workbookView xWindow="660" yWindow="1100" windowWidth="13160" windowHeight="16660" xr2:uid="{00000000-000D-0000-FFFF-FFFF00000000}"/>
  </bookViews>
  <sheets>
    <sheet name="Portfolio Optimisation" sheetId="4" r:id="rId1"/>
  </sheets>
  <definedNames>
    <definedName name="solver_adj" localSheetId="0" hidden="1">'Portfolio Optimisation'!$C$35:$C$42</definedName>
    <definedName name="solver_cvg" localSheetId="0" hidden="1">0.0001</definedName>
    <definedName name="solver_drv" localSheetId="0" hidden="1">2</definedName>
    <definedName name="solver_eng" localSheetId="0" hidden="1">1</definedName>
    <definedName name="solver_est" localSheetId="0" hidden="1">1</definedName>
    <definedName name="solver_itr" localSheetId="0" hidden="1">2147483647</definedName>
    <definedName name="solver_lhs0" localSheetId="0" hidden="1">'Portfolio Optimisation'!$E$56</definedName>
    <definedName name="solver_lhs1" localSheetId="0" hidden="1">'Portfolio Optimisation'!$C$43</definedName>
    <definedName name="solver_lhs2" localSheetId="0" hidden="1">'Portfolio Optimisation'!$C$43</definedName>
    <definedName name="solver_lhs3" localSheetId="0" hidden="1">'Portfolio Optimisation'!$E$56</definedName>
    <definedName name="solver_lin" localSheetId="0" hidden="1">2</definedName>
    <definedName name="solver_mip" localSheetId="0" hidden="1">2147483647</definedName>
    <definedName name="solver_mni" localSheetId="0" hidden="1">30</definedName>
    <definedName name="solver_mrt" localSheetId="0" hidden="1">0.075</definedName>
    <definedName name="solver_msl" localSheetId="0" hidden="1">2</definedName>
    <definedName name="solver_neg" localSheetId="0" hidden="1">1</definedName>
    <definedName name="solver_nod" localSheetId="0" hidden="1">2147483647</definedName>
    <definedName name="solver_num" localSheetId="0" hidden="1">1</definedName>
    <definedName name="solver_nwt" localSheetId="0" hidden="1">1</definedName>
    <definedName name="solver_opt" localSheetId="0" hidden="1">'Portfolio Optimisation'!$E$59</definedName>
    <definedName name="solver_pre" localSheetId="0" hidden="1">0.000001</definedName>
    <definedName name="solver_rbv" localSheetId="0" hidden="1">2</definedName>
    <definedName name="solver_rel0" localSheetId="0" hidden="1">1</definedName>
    <definedName name="solver_rel1" localSheetId="0" hidden="1">2</definedName>
    <definedName name="solver_rel2" localSheetId="0" hidden="1">2</definedName>
    <definedName name="solver_rel3" localSheetId="0" hidden="1">1</definedName>
    <definedName name="solver_rhs0" localSheetId="0" hidden="1">'Portfolio Optimisation'!$E$72</definedName>
    <definedName name="solver_rhs1" localSheetId="0" hidden="1">1</definedName>
    <definedName name="solver_rhs2" localSheetId="0" hidden="1">1</definedName>
    <definedName name="solver_rhs3" localSheetId="0" hidden="1">'Portfolio Optimisation'!$E$72</definedName>
    <definedName name="solver_rlx" localSheetId="0" hidden="1">2</definedName>
    <definedName name="solver_rsd" localSheetId="0" hidden="1">0</definedName>
    <definedName name="solver_scl" localSheetId="0" hidden="1">2</definedName>
    <definedName name="solver_sho" localSheetId="0" hidden="1">2</definedName>
    <definedName name="solver_ssz" localSheetId="0" hidden="1">100</definedName>
    <definedName name="solver_tim" localSheetId="0" hidden="1">2147483647</definedName>
    <definedName name="solver_tol" localSheetId="0" hidden="1">0.01</definedName>
    <definedName name="solver_typ" localSheetId="0" hidden="1">1</definedName>
    <definedName name="solver_val" localSheetId="0" hidden="1">0</definedName>
    <definedName name="solver_ver" localSheetId="0" hidden="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5" i="4" l="1"/>
  <c r="D18" i="4"/>
  <c r="E18" i="4"/>
  <c r="F18" i="4"/>
  <c r="G18" i="4"/>
  <c r="H18" i="4"/>
  <c r="I18" i="4"/>
  <c r="J18" i="4"/>
  <c r="C18" i="4"/>
  <c r="D24" i="4"/>
  <c r="E24" i="4"/>
  <c r="F24" i="4"/>
  <c r="G24" i="4"/>
  <c r="H24" i="4"/>
  <c r="I24" i="4"/>
  <c r="J24" i="4"/>
  <c r="D25" i="4"/>
  <c r="E25" i="4"/>
  <c r="F25" i="4"/>
  <c r="G25" i="4"/>
  <c r="H25" i="4"/>
  <c r="I25" i="4"/>
  <c r="J25" i="4"/>
  <c r="D26" i="4"/>
  <c r="E26" i="4"/>
  <c r="F26" i="4"/>
  <c r="G26" i="4"/>
  <c r="H26" i="4"/>
  <c r="I26" i="4"/>
  <c r="J26" i="4"/>
  <c r="D27" i="4"/>
  <c r="E27" i="4"/>
  <c r="F27" i="4"/>
  <c r="G27" i="4"/>
  <c r="H27" i="4"/>
  <c r="I27" i="4"/>
  <c r="J27" i="4"/>
  <c r="D28" i="4"/>
  <c r="E28" i="4"/>
  <c r="F28" i="4"/>
  <c r="G28" i="4"/>
  <c r="H28" i="4"/>
  <c r="I28" i="4"/>
  <c r="J28" i="4"/>
  <c r="D29" i="4"/>
  <c r="E29" i="4"/>
  <c r="F29" i="4"/>
  <c r="G29" i="4"/>
  <c r="H29" i="4"/>
  <c r="I29" i="4"/>
  <c r="J29" i="4"/>
  <c r="D30" i="4"/>
  <c r="E30" i="4"/>
  <c r="F30" i="4"/>
  <c r="G30" i="4"/>
  <c r="H30" i="4"/>
  <c r="I30" i="4"/>
  <c r="J30" i="4"/>
  <c r="C30" i="4"/>
  <c r="C29" i="4"/>
  <c r="C28" i="4"/>
  <c r="C27" i="4"/>
  <c r="C26" i="4"/>
  <c r="C25" i="4"/>
  <c r="C24" i="4"/>
  <c r="C23" i="4"/>
  <c r="C71" i="4" l="1"/>
  <c r="D68" i="4" l="1"/>
  <c r="E68" i="4" s="1"/>
  <c r="D69" i="4"/>
  <c r="E69" i="4" s="1"/>
  <c r="D66" i="4"/>
  <c r="E66" i="4" s="1"/>
  <c r="D67" i="4"/>
  <c r="E67" i="4" s="1"/>
  <c r="D70" i="4"/>
  <c r="E70" i="4" s="1"/>
  <c r="D64" i="4"/>
  <c r="E64" i="4" s="1"/>
  <c r="D65" i="4"/>
  <c r="E65" i="4" s="1"/>
  <c r="E72" i="4" l="1"/>
  <c r="E73" i="4" s="1"/>
  <c r="D22" i="4" l="1"/>
  <c r="D45" i="4" s="1"/>
  <c r="E22" i="4"/>
  <c r="E45" i="4" s="1"/>
  <c r="F22" i="4"/>
  <c r="F45" i="4" s="1"/>
  <c r="G22" i="4"/>
  <c r="G45" i="4" s="1"/>
  <c r="H22" i="4"/>
  <c r="H45" i="4" s="1"/>
  <c r="I22" i="4"/>
  <c r="I45" i="4" s="1"/>
  <c r="J22" i="4"/>
  <c r="J45" i="4" s="1"/>
  <c r="C22" i="4"/>
  <c r="C46" i="4" a="1"/>
  <c r="C46" i="4" s="1"/>
  <c r="B23" i="4" l="1" a="1"/>
  <c r="B24" i="4" s="1"/>
  <c r="B36" i="4" s="1"/>
  <c r="C45" i="4"/>
  <c r="J46" i="4"/>
  <c r="H46" i="4"/>
  <c r="E46" i="4"/>
  <c r="I46" i="4"/>
  <c r="G46" i="4"/>
  <c r="F46" i="4"/>
  <c r="D46" i="4"/>
  <c r="C47" i="4" l="1"/>
  <c r="B28" i="4"/>
  <c r="B40" i="4" s="1"/>
  <c r="B29" i="4"/>
  <c r="B41" i="4" s="1"/>
  <c r="B25" i="4"/>
  <c r="B37" i="4" s="1"/>
  <c r="B30" i="4"/>
  <c r="B42" i="4" s="1"/>
  <c r="B27" i="4"/>
  <c r="B39" i="4" s="1"/>
  <c r="B26" i="4"/>
  <c r="B38" i="4" s="1"/>
  <c r="B23" i="4"/>
  <c r="B35" i="4" s="1"/>
  <c r="C43" i="4" l="1"/>
  <c r="H23" i="4"/>
  <c r="F23" i="4"/>
  <c r="F49" i="4" l="1"/>
  <c r="G23" i="4"/>
  <c r="I23" i="4"/>
  <c r="J23" i="4"/>
  <c r="D23" i="4"/>
  <c r="E23" i="4"/>
  <c r="C49" i="4" l="1"/>
  <c r="D49" i="4"/>
  <c r="H49" i="4"/>
  <c r="E49" i="4"/>
  <c r="I49" i="4"/>
  <c r="G49" i="4"/>
  <c r="J49" i="4"/>
  <c r="C50" i="4" l="1"/>
  <c r="E56" i="4" l="1"/>
  <c r="E57" i="4" s="1"/>
  <c r="E59" i="4" s="1"/>
  <c r="F50" i="4"/>
</calcChain>
</file>

<file path=xl/sharedStrings.xml><?xml version="1.0" encoding="utf-8"?>
<sst xmlns="http://schemas.openxmlformats.org/spreadsheetml/2006/main" count="62" uniqueCount="46">
  <si>
    <t>Covariance Matrix</t>
  </si>
  <si>
    <t>Total</t>
  </si>
  <si>
    <t>S&amp;P 500</t>
  </si>
  <si>
    <t>Average Return</t>
  </si>
  <si>
    <t>Variance</t>
  </si>
  <si>
    <t>Portfolio Optimisation</t>
  </si>
  <si>
    <t>*</t>
  </si>
  <si>
    <t>Historical Fund Returns</t>
  </si>
  <si>
    <t>Mean Returns</t>
  </si>
  <si>
    <t>Fund</t>
  </si>
  <si>
    <t>Portfolio Construction</t>
  </si>
  <si>
    <t>% Allocation</t>
  </si>
  <si>
    <t>Expected Portfolio Return</t>
  </si>
  <si>
    <t>Historical Portfolio Returns</t>
  </si>
  <si>
    <t>Squared Deviations</t>
  </si>
  <si>
    <t>Mean Deviation</t>
  </si>
  <si>
    <t>Historical Benchmark (S&amp;P 500) Returns</t>
  </si>
  <si>
    <t>Contrarian Fund</t>
  </si>
  <si>
    <t>Select Dividend Fund</t>
  </si>
  <si>
    <t>Value Fund</t>
  </si>
  <si>
    <t>Special Situations Fund</t>
  </si>
  <si>
    <t>Property Fund</t>
  </si>
  <si>
    <t>Small Cap</t>
  </si>
  <si>
    <t>Mid Cap</t>
  </si>
  <si>
    <t>Equity Insights Fund</t>
  </si>
  <si>
    <t>Standard Deviation (Volatility)</t>
  </si>
  <si>
    <t>Assumptions</t>
  </si>
  <si>
    <t>Risk-Free Rate</t>
  </si>
  <si>
    <t>10-Year US Treasury Yield</t>
  </si>
  <si>
    <t>Sharpe Ratio</t>
  </si>
  <si>
    <t>The values to be changed via SOLVER</t>
  </si>
  <si>
    <t>Constraint in SOLVER</t>
  </si>
  <si>
    <t>% Allocation in Portfolio</t>
  </si>
  <si>
    <t>Sharpe Ratio Calculation</t>
  </si>
  <si>
    <t>Portfolio Metrics</t>
  </si>
  <si>
    <t>Portfolio Variance</t>
  </si>
  <si>
    <t>Variances within Portfolio</t>
  </si>
  <si>
    <t>Period</t>
  </si>
  <si>
    <t>Period 1</t>
  </si>
  <si>
    <t>Period 2</t>
  </si>
  <si>
    <t>Period 3</t>
  </si>
  <si>
    <t>Period 4</t>
  </si>
  <si>
    <t>Period 5</t>
  </si>
  <si>
    <t>Period 6</t>
  </si>
  <si>
    <t>Period 7</t>
  </si>
  <si>
    <t>Standard Deviation of Portfolio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</si>
</sst>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000_);\(#,##0.000000\);#,##0.000000_);@_)"/>
    <numFmt numFmtId="166" formatCode="0.0%_);\(0.0%\);0.0%_);@_)"/>
    <numFmt numFmtId="167" formatCode="#,##0.00_);\(#,##0.00\);#,##0.00_);@_)"/>
    <numFmt numFmtId="168" formatCode="#,##0.0000_);\(#,##0.0000\);#,##0.0000_);@_)"/>
  </numFmts>
  <fonts count="6" x14ac:knownFonts="1">
    <font>
      <sz val="11"/>
      <color theme="1"/>
      <name val="Calibri"/>
      <family val="2"/>
      <scheme val="minor"/>
    </font>
    <font>
      <b/>
      <sz val="11"/>
      <color theme="1"/>
      <name val="Calibri"/>
      <family val="2"/>
      <scheme val="minor"/>
    </font>
    <font>
      <b/>
      <sz val="24"/>
      <color theme="1"/>
      <name val="Arial"/>
      <family val="2"/>
    </font>
    <font>
      <u/>
      <sz val="11"/>
      <color theme="10"/>
      <name val="Calibri"/>
      <family val="2"/>
      <scheme val="minor"/>
    </font>
    <font>
      <b/>
      <sz val="12"/>
      <color theme="0"/>
      <name val="Arial"/>
      <family val="2"/>
    </font>
    <font>
      <b/>
      <sz val="11"/>
      <color theme="9"/>
      <name val="Calibri"/>
      <family val="2"/>
      <scheme val="minor"/>
    </font>
  </fonts>
  <fills count="8">
    <fill>
      <patternFill patternType="none"/>
    </fill>
    <fill>
      <patternFill patternType="gray125"/>
    </fill>
    <fill>
      <patternFill patternType="solid">
        <fgColor theme="0"/>
        <bgColor indexed="64"/>
      </patternFill>
    </fill>
    <fill>
      <patternFill patternType="solid">
        <fgColor rgb="FF000000"/>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rgb="FFFFFF99"/>
        <bgColor indexed="64"/>
      </patternFill>
    </fill>
    <fill>
      <patternFill patternType="solid">
        <fgColor theme="9" tint="0.59999389629810485"/>
        <bgColor indexed="64"/>
      </patternFill>
    </fill>
  </fills>
  <borders count="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3" fillId="0" borderId="0" applyNumberFormat="0" applyFill="0" applyBorder="0" applyAlignment="0" applyProtection="0"/>
  </cellStyleXfs>
  <cellXfs count="47">
    <xf numFmtId="0" fontId="0" fillId="0" borderId="0" xfId="0"/>
    <xf numFmtId="0" fontId="2" fillId="0" borderId="0" xfId="0" applyFont="1"/>
    <xf numFmtId="0" fontId="3" fillId="0" borderId="0" xfId="1"/>
    <xf numFmtId="0" fontId="1" fillId="0" borderId="0" xfId="0" applyFont="1"/>
    <xf numFmtId="0" fontId="1" fillId="2" borderId="0" xfId="0" applyFont="1" applyFill="1"/>
    <xf numFmtId="0" fontId="0" fillId="2" borderId="0" xfId="0" applyFill="1"/>
    <xf numFmtId="0" fontId="4" fillId="3" borderId="0" xfId="0" applyFont="1" applyFill="1"/>
    <xf numFmtId="0" fontId="0" fillId="4" borderId="0" xfId="0" applyFill="1"/>
    <xf numFmtId="0" fontId="1" fillId="4" borderId="0" xfId="0" applyFont="1" applyFill="1"/>
    <xf numFmtId="9" fontId="0" fillId="0" borderId="0" xfId="0" applyNumberFormat="1" applyAlignment="1">
      <alignment horizontal="center"/>
    </xf>
    <xf numFmtId="0" fontId="1" fillId="0" borderId="1" xfId="0" applyFont="1" applyBorder="1" applyAlignment="1">
      <alignment horizontal="center"/>
    </xf>
    <xf numFmtId="0" fontId="0" fillId="0" borderId="0" xfId="0" applyAlignment="1">
      <alignment horizontal="center"/>
    </xf>
    <xf numFmtId="0" fontId="1" fillId="2" borderId="1" xfId="0" applyFont="1" applyFill="1" applyBorder="1" applyAlignment="1">
      <alignment horizontal="center"/>
    </xf>
    <xf numFmtId="166" fontId="1" fillId="0" borderId="3" xfId="0" applyNumberFormat="1" applyFont="1" applyBorder="1" applyAlignment="1">
      <alignment horizontal="center"/>
    </xf>
    <xf numFmtId="0" fontId="0" fillId="5" borderId="0" xfId="0" applyFill="1"/>
    <xf numFmtId="9" fontId="1" fillId="0" borderId="0" xfId="0" applyNumberFormat="1" applyFont="1" applyAlignment="1">
      <alignment horizontal="center"/>
    </xf>
    <xf numFmtId="166" fontId="0" fillId="0" borderId="0" xfId="0" applyNumberFormat="1" applyAlignment="1">
      <alignment horizontal="center"/>
    </xf>
    <xf numFmtId="166" fontId="0" fillId="2" borderId="0" xfId="0" applyNumberFormat="1" applyFill="1" applyAlignment="1">
      <alignment horizontal="center"/>
    </xf>
    <xf numFmtId="9" fontId="1" fillId="6" borderId="3" xfId="0" applyNumberFormat="1" applyFont="1" applyFill="1" applyBorder="1" applyAlignment="1">
      <alignment horizontal="center"/>
    </xf>
    <xf numFmtId="165" fontId="0" fillId="6" borderId="0" xfId="0" applyNumberFormat="1" applyFill="1" applyAlignment="1">
      <alignment horizontal="center"/>
    </xf>
    <xf numFmtId="166" fontId="0" fillId="7" borderId="0" xfId="0" applyNumberFormat="1" applyFill="1" applyAlignment="1">
      <alignment horizontal="center"/>
    </xf>
    <xf numFmtId="0" fontId="0" fillId="0" borderId="3" xfId="0" applyBorder="1"/>
    <xf numFmtId="166" fontId="1" fillId="0" borderId="0" xfId="0" applyNumberFormat="1" applyFont="1" applyAlignment="1">
      <alignment horizontal="center"/>
    </xf>
    <xf numFmtId="10" fontId="0" fillId="0" borderId="2" xfId="0" applyNumberFormat="1" applyBorder="1" applyAlignment="1">
      <alignment horizontal="center"/>
    </xf>
    <xf numFmtId="9" fontId="1" fillId="0" borderId="0" xfId="0" applyNumberFormat="1" applyFont="1" applyAlignment="1">
      <alignment horizontal="left"/>
    </xf>
    <xf numFmtId="0" fontId="1" fillId="0" borderId="0" xfId="0" applyFont="1" applyAlignment="1">
      <alignment horizontal="center"/>
    </xf>
    <xf numFmtId="164" fontId="1" fillId="0" borderId="3" xfId="0" applyNumberFormat="1" applyFont="1" applyBorder="1" applyAlignment="1">
      <alignment horizontal="center"/>
    </xf>
    <xf numFmtId="165" fontId="0" fillId="0" borderId="0" xfId="0" applyNumberFormat="1" applyAlignment="1">
      <alignment horizontal="center"/>
    </xf>
    <xf numFmtId="0" fontId="5" fillId="2" borderId="0" xfId="0" applyFont="1" applyFill="1" applyAlignment="1">
      <alignment horizontal="center" vertical="top"/>
    </xf>
    <xf numFmtId="0" fontId="5" fillId="2" borderId="0" xfId="0" applyFont="1" applyFill="1" applyAlignment="1">
      <alignment horizontal="left"/>
    </xf>
    <xf numFmtId="0" fontId="1" fillId="0" borderId="1" xfId="0" applyFont="1" applyBorder="1"/>
    <xf numFmtId="0" fontId="1" fillId="0" borderId="1" xfId="0" applyFont="1" applyBorder="1" applyAlignment="1">
      <alignment horizontal="left"/>
    </xf>
    <xf numFmtId="0" fontId="0" fillId="0" borderId="0" xfId="0" applyAlignment="1">
      <alignment horizontal="left"/>
    </xf>
    <xf numFmtId="0" fontId="1" fillId="0" borderId="3" xfId="0" applyFont="1" applyBorder="1" applyAlignment="1">
      <alignment horizontal="left"/>
    </xf>
    <xf numFmtId="0" fontId="1" fillId="2" borderId="1" xfId="0" applyFont="1" applyFill="1" applyBorder="1" applyAlignment="1">
      <alignment horizontal="left"/>
    </xf>
    <xf numFmtId="2" fontId="1" fillId="6" borderId="0" xfId="0" applyNumberFormat="1" applyFont="1" applyFill="1" applyAlignment="1">
      <alignment horizontal="center"/>
    </xf>
    <xf numFmtId="167" fontId="1" fillId="6" borderId="0" xfId="0" applyNumberFormat="1" applyFont="1" applyFill="1" applyAlignment="1">
      <alignment horizontal="center"/>
    </xf>
    <xf numFmtId="0" fontId="1" fillId="0" borderId="0" xfId="0" applyFont="1" applyAlignment="1">
      <alignment horizontal="left"/>
    </xf>
    <xf numFmtId="0" fontId="0" fillId="5" borderId="0" xfId="0" applyFill="1" applyAlignment="1">
      <alignment horizontal="left"/>
    </xf>
    <xf numFmtId="168" fontId="0" fillId="2" borderId="0" xfId="0" applyNumberFormat="1" applyFill="1" applyAlignment="1">
      <alignment horizontal="center"/>
    </xf>
    <xf numFmtId="164" fontId="1" fillId="0" borderId="0" xfId="0" applyNumberFormat="1" applyFont="1" applyAlignment="1">
      <alignment horizontal="center"/>
    </xf>
    <xf numFmtId="0" fontId="1" fillId="2" borderId="4" xfId="0" applyFont="1" applyFill="1" applyBorder="1"/>
    <xf numFmtId="164" fontId="1" fillId="6" borderId="5" xfId="0" applyNumberFormat="1" applyFont="1" applyFill="1" applyBorder="1" applyAlignment="1">
      <alignment horizontal="center"/>
    </xf>
    <xf numFmtId="166" fontId="1" fillId="2" borderId="5" xfId="0" applyNumberFormat="1" applyFont="1" applyFill="1" applyBorder="1" applyAlignment="1">
      <alignment horizontal="center"/>
    </xf>
    <xf numFmtId="9" fontId="0" fillId="0" borderId="0" xfId="0" applyNumberFormat="1"/>
    <xf numFmtId="166" fontId="0" fillId="0" borderId="0" xfId="0" applyNumberFormat="1"/>
    <xf numFmtId="167" fontId="0" fillId="0" borderId="0" xfId="0" applyNumberFormat="1"/>
  </cellXfs>
  <cellStyles count="2">
    <cellStyle name="Hyperlink" xfId="1" builtinId="8"/>
    <cellStyle name="Normal" xfId="0" builtinId="0"/>
  </cellStyles>
  <dxfs count="0"/>
  <tableStyles count="0" defaultTableStyle="TableStyleMedium2" defaultPivotStyle="PivotStyleLight16"/>
  <colors>
    <mruColors>
      <color rgb="FFFFFF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11</xdr:col>
      <xdr:colOff>110836</xdr:colOff>
      <xdr:row>14</xdr:row>
      <xdr:rowOff>95251</xdr:rowOff>
    </xdr:from>
    <xdr:to>
      <xdr:col>24</xdr:col>
      <xdr:colOff>552449</xdr:colOff>
      <xdr:row>18</xdr:row>
      <xdr:rowOff>76201</xdr:rowOff>
    </xdr:to>
    <xdr:sp macro="" textlink="">
      <xdr:nvSpPr>
        <xdr:cNvPr id="8" name="Rectangle: Rounded Corners 7">
          <a:extLst>
            <a:ext uri="{FF2B5EF4-FFF2-40B4-BE49-F238E27FC236}">
              <a16:creationId xmlns:a16="http://schemas.microsoft.com/office/drawing/2014/main" id="{3697BFFF-DE28-4C51-A6F6-B540A4CEE8D5}"/>
            </a:ext>
          </a:extLst>
        </xdr:cNvPr>
        <xdr:cNvSpPr/>
      </xdr:nvSpPr>
      <xdr:spPr>
        <a:xfrm>
          <a:off x="17579686" y="3009901"/>
          <a:ext cx="8976013" cy="7429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400" b="1">
              <a:solidFill>
                <a:schemeClr val="bg1"/>
              </a:solidFill>
              <a:latin typeface="Arial" panose="020B0604020202020204" pitchFamily="34" charset="0"/>
              <a:cs typeface="Arial" panose="020B0604020202020204" pitchFamily="34" charset="0"/>
            </a:rPr>
            <a:t>Step 1) </a:t>
          </a:r>
          <a:r>
            <a:rPr lang="en-GB" sz="1400" b="0">
              <a:solidFill>
                <a:schemeClr val="bg1"/>
              </a:solidFill>
              <a:latin typeface="Arial" panose="020B0604020202020204" pitchFamily="34" charset="0"/>
              <a:cs typeface="Arial" panose="020B0604020202020204" pitchFamily="34" charset="0"/>
            </a:rPr>
            <a:t>Calculate the average</a:t>
          </a:r>
          <a:r>
            <a:rPr lang="en-GB" sz="1400" b="0" baseline="0">
              <a:solidFill>
                <a:schemeClr val="bg1"/>
              </a:solidFill>
              <a:latin typeface="Arial" panose="020B0604020202020204" pitchFamily="34" charset="0"/>
              <a:cs typeface="Arial" panose="020B0604020202020204" pitchFamily="34" charset="0"/>
            </a:rPr>
            <a:t> (mean) returns for each of the Funds using the AVERAGE formula within the yellow cells.</a:t>
          </a:r>
        </a:p>
      </xdr:txBody>
    </xdr:sp>
    <xdr:clientData/>
  </xdr:twoCellAnchor>
  <xdr:twoCellAnchor>
    <xdr:from>
      <xdr:col>11</xdr:col>
      <xdr:colOff>110837</xdr:colOff>
      <xdr:row>20</xdr:row>
      <xdr:rowOff>140277</xdr:rowOff>
    </xdr:from>
    <xdr:to>
      <xdr:col>24</xdr:col>
      <xdr:colOff>571500</xdr:colOff>
      <xdr:row>30</xdr:row>
      <xdr:rowOff>57150</xdr:rowOff>
    </xdr:to>
    <xdr:sp macro="" textlink="">
      <xdr:nvSpPr>
        <xdr:cNvPr id="9" name="Rectangle: Rounded Corners 8">
          <a:extLst>
            <a:ext uri="{FF2B5EF4-FFF2-40B4-BE49-F238E27FC236}">
              <a16:creationId xmlns:a16="http://schemas.microsoft.com/office/drawing/2014/main" id="{FC214D82-EFA4-4A56-B57B-0ACF8DA3DCB2}"/>
            </a:ext>
          </a:extLst>
        </xdr:cNvPr>
        <xdr:cNvSpPr/>
      </xdr:nvSpPr>
      <xdr:spPr>
        <a:xfrm>
          <a:off x="17579687" y="4197927"/>
          <a:ext cx="8995063" cy="1821873"/>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400" b="1">
              <a:solidFill>
                <a:schemeClr val="bg1"/>
              </a:solidFill>
              <a:latin typeface="Arial" panose="020B0604020202020204" pitchFamily="34" charset="0"/>
              <a:cs typeface="Arial" panose="020B0604020202020204" pitchFamily="34" charset="0"/>
            </a:rPr>
            <a:t>Step 2)</a:t>
          </a:r>
          <a:r>
            <a:rPr lang="en-GB" sz="1400" b="1" baseline="0">
              <a:solidFill>
                <a:schemeClr val="bg1"/>
              </a:solidFill>
              <a:latin typeface="Arial" panose="020B0604020202020204" pitchFamily="34" charset="0"/>
              <a:cs typeface="Arial" panose="020B0604020202020204" pitchFamily="34" charset="0"/>
            </a:rPr>
            <a:t> </a:t>
          </a:r>
          <a:r>
            <a:rPr lang="en-GB" sz="1400" b="0" baseline="0">
              <a:solidFill>
                <a:schemeClr val="bg1"/>
              </a:solidFill>
              <a:latin typeface="Arial" panose="020B0604020202020204" pitchFamily="34" charset="0"/>
              <a:cs typeface="Arial" panose="020B0604020202020204" pitchFamily="34" charset="0"/>
            </a:rPr>
            <a:t>We need to calculate the co-variance of each of the funds (see the Reading Guide for more detail). </a:t>
          </a:r>
          <a:br>
            <a:rPr lang="en-GB" sz="1400" b="0" baseline="0">
              <a:solidFill>
                <a:schemeClr val="bg1"/>
              </a:solidFill>
              <a:latin typeface="Arial" panose="020B0604020202020204" pitchFamily="34" charset="0"/>
              <a:cs typeface="Arial" panose="020B0604020202020204" pitchFamily="34" charset="0"/>
            </a:rPr>
          </a:br>
          <a:br>
            <a:rPr lang="en-GB" sz="1400" b="0" baseline="0">
              <a:solidFill>
                <a:schemeClr val="bg1"/>
              </a:solidFill>
              <a:latin typeface="Arial" panose="020B0604020202020204" pitchFamily="34" charset="0"/>
              <a:cs typeface="Arial" panose="020B0604020202020204" pitchFamily="34" charset="0"/>
            </a:rPr>
          </a:br>
          <a:r>
            <a:rPr lang="en-GB" sz="1400" b="0" baseline="0">
              <a:solidFill>
                <a:schemeClr val="bg1"/>
              </a:solidFill>
              <a:latin typeface="Arial" panose="020B0604020202020204" pitchFamily="34" charset="0"/>
              <a:cs typeface="Arial" panose="020B0604020202020204" pitchFamily="34" charset="0"/>
            </a:rPr>
            <a:t>Use the COVARIANCE.S formula within the yellow cells to calculate the co-variance between each of the funds.</a:t>
          </a:r>
        </a:p>
        <a:p>
          <a:pPr algn="l"/>
          <a:endParaRPr lang="en-GB" sz="1400" b="0" baseline="0">
            <a:solidFill>
              <a:schemeClr val="bg1"/>
            </a:solidFill>
            <a:latin typeface="Arial" panose="020B0604020202020204" pitchFamily="34" charset="0"/>
            <a:cs typeface="Arial" panose="020B0604020202020204" pitchFamily="34" charset="0"/>
          </a:endParaRPr>
        </a:p>
        <a:p>
          <a:pPr algn="l"/>
          <a:r>
            <a:rPr lang="en-GB" sz="1400" b="0" baseline="0">
              <a:solidFill>
                <a:schemeClr val="bg1"/>
              </a:solidFill>
              <a:latin typeface="Arial" panose="020B0604020202020204" pitchFamily="34" charset="0"/>
              <a:cs typeface="Arial" panose="020B0604020202020204" pitchFamily="34" charset="0"/>
            </a:rPr>
            <a:t>The Mid-Cap row has been completed as an example. Be careful that the right data is selected when you fill out the rest of the table!</a:t>
          </a:r>
        </a:p>
      </xdr:txBody>
    </xdr:sp>
    <xdr:clientData/>
  </xdr:twoCellAnchor>
  <xdr:twoCellAnchor>
    <xdr:from>
      <xdr:col>5</xdr:col>
      <xdr:colOff>682336</xdr:colOff>
      <xdr:row>33</xdr:row>
      <xdr:rowOff>136812</xdr:rowOff>
    </xdr:from>
    <xdr:to>
      <xdr:col>9</xdr:col>
      <xdr:colOff>590550</xdr:colOff>
      <xdr:row>42</xdr:row>
      <xdr:rowOff>152400</xdr:rowOff>
    </xdr:to>
    <xdr:sp macro="" textlink="">
      <xdr:nvSpPr>
        <xdr:cNvPr id="6" name="Rectangle: Rounded Corners 5">
          <a:extLst>
            <a:ext uri="{FF2B5EF4-FFF2-40B4-BE49-F238E27FC236}">
              <a16:creationId xmlns:a16="http://schemas.microsoft.com/office/drawing/2014/main" id="{B39491C5-B16D-4878-8F56-34F443C46BFD}"/>
            </a:ext>
          </a:extLst>
        </xdr:cNvPr>
        <xdr:cNvSpPr/>
      </xdr:nvSpPr>
      <xdr:spPr>
        <a:xfrm>
          <a:off x="8816686" y="6670962"/>
          <a:ext cx="7261514" cy="1730088"/>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400" b="1">
              <a:solidFill>
                <a:schemeClr val="bg1"/>
              </a:solidFill>
              <a:latin typeface="Arial" panose="020B0604020202020204" pitchFamily="34" charset="0"/>
              <a:cs typeface="Arial" panose="020B0604020202020204" pitchFamily="34" charset="0"/>
            </a:rPr>
            <a:t>Note: </a:t>
          </a:r>
          <a:r>
            <a:rPr lang="en-GB" sz="1400" b="0">
              <a:solidFill>
                <a:schemeClr val="bg1"/>
              </a:solidFill>
              <a:latin typeface="Arial" panose="020B0604020202020204" pitchFamily="34" charset="0"/>
              <a:cs typeface="Arial" panose="020B0604020202020204" pitchFamily="34" charset="0"/>
            </a:rPr>
            <a:t>In</a:t>
          </a:r>
          <a:r>
            <a:rPr lang="en-GB" sz="1400" b="0" baseline="0">
              <a:solidFill>
                <a:schemeClr val="bg1"/>
              </a:solidFill>
              <a:latin typeface="Arial" panose="020B0604020202020204" pitchFamily="34" charset="0"/>
              <a:cs typeface="Arial" panose="020B0604020202020204" pitchFamily="34" charset="0"/>
            </a:rPr>
            <a:t> this section, we have two important components which will be used in the SOLVER function later in Step 7, when we optimise the portfolio weights for risk-adjusted return. </a:t>
          </a:r>
          <a:br>
            <a:rPr lang="en-GB" sz="1400" b="0" baseline="0">
              <a:solidFill>
                <a:schemeClr val="bg1"/>
              </a:solidFill>
              <a:latin typeface="Arial" panose="020B0604020202020204" pitchFamily="34" charset="0"/>
              <a:cs typeface="Arial" panose="020B0604020202020204" pitchFamily="34" charset="0"/>
            </a:rPr>
          </a:br>
          <a:br>
            <a:rPr lang="en-GB" sz="1400" b="0" baseline="0">
              <a:solidFill>
                <a:schemeClr val="bg1"/>
              </a:solidFill>
              <a:latin typeface="Arial" panose="020B0604020202020204" pitchFamily="34" charset="0"/>
              <a:cs typeface="Arial" panose="020B0604020202020204" pitchFamily="34" charset="0"/>
            </a:rPr>
          </a:br>
          <a:r>
            <a:rPr lang="en-GB" sz="1400" b="0" baseline="0">
              <a:solidFill>
                <a:schemeClr val="bg1"/>
              </a:solidFill>
              <a:latin typeface="Arial" panose="020B0604020202020204" pitchFamily="34" charset="0"/>
              <a:cs typeface="Arial" panose="020B0604020202020204" pitchFamily="34" charset="0"/>
            </a:rPr>
            <a:t>The first is highlighted in the orange cells - these are placeholder weights for the timebeing, but are "the values to be changed by SOLVER". The second is the total row at the bottom - this will be the 'constraint used in the SOLVER calculation".</a:t>
          </a:r>
        </a:p>
      </xdr:txBody>
    </xdr:sp>
    <xdr:clientData/>
  </xdr:twoCellAnchor>
  <xdr:twoCellAnchor>
    <xdr:from>
      <xdr:col>3</xdr:col>
      <xdr:colOff>83127</xdr:colOff>
      <xdr:row>34</xdr:row>
      <xdr:rowOff>124690</xdr:rowOff>
    </xdr:from>
    <xdr:to>
      <xdr:col>3</xdr:col>
      <xdr:colOff>1191491</xdr:colOff>
      <xdr:row>41</xdr:row>
      <xdr:rowOff>110835</xdr:rowOff>
    </xdr:to>
    <xdr:sp macro="" textlink="">
      <xdr:nvSpPr>
        <xdr:cNvPr id="2" name="Right Brace 1">
          <a:extLst>
            <a:ext uri="{FF2B5EF4-FFF2-40B4-BE49-F238E27FC236}">
              <a16:creationId xmlns:a16="http://schemas.microsoft.com/office/drawing/2014/main" id="{22323A7F-2A7E-4748-A708-47B477A9A4E1}"/>
            </a:ext>
          </a:extLst>
        </xdr:cNvPr>
        <xdr:cNvSpPr/>
      </xdr:nvSpPr>
      <xdr:spPr>
        <a:xfrm>
          <a:off x="4627418" y="6968835"/>
          <a:ext cx="1108364" cy="1343891"/>
        </a:xfrm>
        <a:prstGeom prst="rightBrace">
          <a:avLst/>
        </a:prstGeom>
        <a:ln w="28575">
          <a:solidFill>
            <a:schemeClr val="accent6"/>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AU" sz="1100"/>
        </a:p>
      </xdr:txBody>
    </xdr:sp>
    <xdr:clientData/>
  </xdr:twoCellAnchor>
  <xdr:twoCellAnchor>
    <xdr:from>
      <xdr:col>11</xdr:col>
      <xdr:colOff>110836</xdr:colOff>
      <xdr:row>41</xdr:row>
      <xdr:rowOff>13851</xdr:rowOff>
    </xdr:from>
    <xdr:to>
      <xdr:col>27</xdr:col>
      <xdr:colOff>0</xdr:colOff>
      <xdr:row>50</xdr:row>
      <xdr:rowOff>69271</xdr:rowOff>
    </xdr:to>
    <xdr:sp macro="" textlink="">
      <xdr:nvSpPr>
        <xdr:cNvPr id="11" name="Rectangle: Rounded Corners 10">
          <a:extLst>
            <a:ext uri="{FF2B5EF4-FFF2-40B4-BE49-F238E27FC236}">
              <a16:creationId xmlns:a16="http://schemas.microsoft.com/office/drawing/2014/main" id="{16F89B0E-651B-4C62-916F-E3073225DB85}"/>
            </a:ext>
          </a:extLst>
        </xdr:cNvPr>
        <xdr:cNvSpPr/>
      </xdr:nvSpPr>
      <xdr:spPr>
        <a:xfrm>
          <a:off x="17567563" y="8215742"/>
          <a:ext cx="10238510" cy="1801093"/>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400" b="1">
              <a:solidFill>
                <a:schemeClr val="bg1"/>
              </a:solidFill>
              <a:latin typeface="Arial" panose="020B0604020202020204" pitchFamily="34" charset="0"/>
              <a:cs typeface="Arial" panose="020B0604020202020204" pitchFamily="34" charset="0"/>
            </a:rPr>
            <a:t>Step 3) </a:t>
          </a:r>
          <a:r>
            <a:rPr lang="en-GB" sz="1400" b="0">
              <a:solidFill>
                <a:schemeClr val="bg1"/>
              </a:solidFill>
              <a:latin typeface="Arial" panose="020B0604020202020204" pitchFamily="34" charset="0"/>
              <a:cs typeface="Arial" panose="020B0604020202020204" pitchFamily="34" charset="0"/>
            </a:rPr>
            <a:t>In this step, you are required</a:t>
          </a:r>
          <a:r>
            <a:rPr lang="en-GB" sz="1400" b="0" baseline="0">
              <a:solidFill>
                <a:schemeClr val="bg1"/>
              </a:solidFill>
              <a:latin typeface="Arial" panose="020B0604020202020204" pitchFamily="34" charset="0"/>
              <a:cs typeface="Arial" panose="020B0604020202020204" pitchFamily="34" charset="0"/>
            </a:rPr>
            <a:t> to complete the formula for expected return. Instead of manually multiplying each weight by its mean return, we will use the SUMPRODUCT formula by selecting the two rows (Mean Returns, % Allocation).</a:t>
          </a:r>
        </a:p>
        <a:p>
          <a:pPr algn="l"/>
          <a:endParaRPr lang="en-GB" sz="1400" b="0" baseline="0">
            <a:solidFill>
              <a:schemeClr val="bg1"/>
            </a:solidFill>
            <a:latin typeface="Arial" panose="020B0604020202020204" pitchFamily="34" charset="0"/>
            <a:cs typeface="Arial" panose="020B0604020202020204" pitchFamily="34" charset="0"/>
          </a:endParaRPr>
        </a:p>
        <a:p>
          <a:pPr algn="l"/>
          <a:r>
            <a:rPr lang="en-GB" sz="1400" b="0" baseline="0">
              <a:solidFill>
                <a:schemeClr val="bg1"/>
              </a:solidFill>
              <a:latin typeface="Arial" panose="020B0604020202020204" pitchFamily="34" charset="0"/>
              <a:cs typeface="Arial" panose="020B0604020202020204" pitchFamily="34" charset="0"/>
            </a:rPr>
            <a:t>As mentioned in the Reading Guide, the variances for each fund have then been calculated using:</a:t>
          </a:r>
        </a:p>
        <a:p>
          <a:pPr algn="l"/>
          <a:r>
            <a:rPr lang="en-GB" sz="1400" b="0" baseline="0">
              <a:solidFill>
                <a:schemeClr val="bg1"/>
              </a:solidFill>
              <a:latin typeface="Arial" panose="020B0604020202020204" pitchFamily="34" charset="0"/>
              <a:cs typeface="Arial" panose="020B0604020202020204" pitchFamily="34" charset="0"/>
            </a:rPr>
            <a:t>(i) each fund's weighting %; (ii) the product of each fund's co-variance matrix column and the portfolio's weightings</a:t>
          </a:r>
        </a:p>
        <a:p>
          <a:pPr algn="l"/>
          <a:endParaRPr lang="en-GB" sz="1400" b="0" baseline="0">
            <a:solidFill>
              <a:schemeClr val="bg1"/>
            </a:solidFill>
            <a:latin typeface="Arial" panose="020B0604020202020204" pitchFamily="34" charset="0"/>
            <a:cs typeface="Arial" panose="020B0604020202020204" pitchFamily="34" charset="0"/>
          </a:endParaRPr>
        </a:p>
        <a:p>
          <a:pPr algn="l"/>
          <a:r>
            <a:rPr lang="en-GB" sz="1400" b="0" baseline="0">
              <a:solidFill>
                <a:schemeClr val="bg1"/>
              </a:solidFill>
              <a:latin typeface="Arial" panose="020B0604020202020204" pitchFamily="34" charset="0"/>
              <a:cs typeface="Arial" panose="020B0604020202020204" pitchFamily="34" charset="0"/>
            </a:rPr>
            <a:t>The portfolio variance is then simply the sum of the variances of each component (i.e. the funds).</a:t>
          </a:r>
        </a:p>
      </xdr:txBody>
    </xdr:sp>
    <xdr:clientData/>
  </xdr:twoCellAnchor>
  <xdr:twoCellAnchor>
    <xdr:from>
      <xdr:col>5</xdr:col>
      <xdr:colOff>259772</xdr:colOff>
      <xdr:row>56</xdr:row>
      <xdr:rowOff>57149</xdr:rowOff>
    </xdr:from>
    <xdr:to>
      <xdr:col>11</xdr:col>
      <xdr:colOff>19050</xdr:colOff>
      <xdr:row>59</xdr:row>
      <xdr:rowOff>114301</xdr:rowOff>
    </xdr:to>
    <xdr:sp macro="" textlink="">
      <xdr:nvSpPr>
        <xdr:cNvPr id="12" name="Rectangle: Rounded Corners 11">
          <a:extLst>
            <a:ext uri="{FF2B5EF4-FFF2-40B4-BE49-F238E27FC236}">
              <a16:creationId xmlns:a16="http://schemas.microsoft.com/office/drawing/2014/main" id="{321A1600-91C8-4702-90B9-2888C8CBE72D}"/>
            </a:ext>
          </a:extLst>
        </xdr:cNvPr>
        <xdr:cNvSpPr/>
      </xdr:nvSpPr>
      <xdr:spPr>
        <a:xfrm>
          <a:off x="8394122" y="12115799"/>
          <a:ext cx="9093778" cy="6286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400" b="1">
              <a:solidFill>
                <a:schemeClr val="bg1"/>
              </a:solidFill>
              <a:latin typeface="Arial" panose="020B0604020202020204" pitchFamily="34" charset="0"/>
              <a:cs typeface="Arial" panose="020B0604020202020204" pitchFamily="34" charset="0"/>
            </a:rPr>
            <a:t>Step 5) </a:t>
          </a:r>
          <a:r>
            <a:rPr lang="en-GB" sz="1400" b="0">
              <a:solidFill>
                <a:schemeClr val="bg1"/>
              </a:solidFill>
              <a:latin typeface="Arial" panose="020B0604020202020204" pitchFamily="34" charset="0"/>
              <a:cs typeface="Arial" panose="020B0604020202020204" pitchFamily="34" charset="0"/>
            </a:rPr>
            <a:t>In this step, you will calculate the Sharpe</a:t>
          </a:r>
          <a:r>
            <a:rPr lang="en-GB" sz="1400" b="0" baseline="0">
              <a:solidFill>
                <a:schemeClr val="bg1"/>
              </a:solidFill>
              <a:latin typeface="Arial" panose="020B0604020202020204" pitchFamily="34" charset="0"/>
              <a:cs typeface="Arial" panose="020B0604020202020204" pitchFamily="34" charset="0"/>
            </a:rPr>
            <a:t> Ratio for the Portfolio using the formula:</a:t>
          </a:r>
          <a:br>
            <a:rPr lang="en-GB" sz="1400" b="0" baseline="0">
              <a:solidFill>
                <a:schemeClr val="bg1"/>
              </a:solidFill>
              <a:latin typeface="Arial" panose="020B0604020202020204" pitchFamily="34" charset="0"/>
              <a:cs typeface="Arial" panose="020B0604020202020204" pitchFamily="34" charset="0"/>
            </a:rPr>
          </a:br>
          <a:r>
            <a:rPr lang="en-GB" sz="1400" b="0" baseline="0">
              <a:solidFill>
                <a:schemeClr val="bg1"/>
              </a:solidFill>
              <a:latin typeface="Arial" panose="020B0604020202020204" pitchFamily="34" charset="0"/>
              <a:cs typeface="Arial" panose="020B0604020202020204" pitchFamily="34" charset="0"/>
            </a:rPr>
            <a:t>Sharpe Ratio = (Portfolio Return - Risk-Free Rate) / (Standard Deviation of Portfolio Returns)</a:t>
          </a:r>
        </a:p>
      </xdr:txBody>
    </xdr:sp>
    <xdr:clientData/>
  </xdr:twoCellAnchor>
  <xdr:twoCellAnchor>
    <xdr:from>
      <xdr:col>5</xdr:col>
      <xdr:colOff>259772</xdr:colOff>
      <xdr:row>72</xdr:row>
      <xdr:rowOff>152399</xdr:rowOff>
    </xdr:from>
    <xdr:to>
      <xdr:col>11</xdr:col>
      <xdr:colOff>19050</xdr:colOff>
      <xdr:row>76</xdr:row>
      <xdr:rowOff>19051</xdr:rowOff>
    </xdr:to>
    <xdr:sp macro="" textlink="">
      <xdr:nvSpPr>
        <xdr:cNvPr id="14" name="Rectangle: Rounded Corners 13">
          <a:extLst>
            <a:ext uri="{FF2B5EF4-FFF2-40B4-BE49-F238E27FC236}">
              <a16:creationId xmlns:a16="http://schemas.microsoft.com/office/drawing/2014/main" id="{A9236273-F9E9-4381-95D5-838064BADF78}"/>
            </a:ext>
          </a:extLst>
        </xdr:cNvPr>
        <xdr:cNvSpPr/>
      </xdr:nvSpPr>
      <xdr:spPr>
        <a:xfrm>
          <a:off x="8394122" y="15259049"/>
          <a:ext cx="9093778" cy="62865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400" b="1">
              <a:solidFill>
                <a:schemeClr val="bg1"/>
              </a:solidFill>
              <a:latin typeface="Arial" panose="020B0604020202020204" pitchFamily="34" charset="0"/>
              <a:cs typeface="Arial" panose="020B0604020202020204" pitchFamily="34" charset="0"/>
            </a:rPr>
            <a:t>Step 6) </a:t>
          </a:r>
          <a:r>
            <a:rPr lang="en-GB" sz="1400" b="0">
              <a:solidFill>
                <a:schemeClr val="bg1"/>
              </a:solidFill>
              <a:latin typeface="Arial" panose="020B0604020202020204" pitchFamily="34" charset="0"/>
              <a:cs typeface="Arial" panose="020B0604020202020204" pitchFamily="34" charset="0"/>
            </a:rPr>
            <a:t>In this step, you will calculate the Sharpe</a:t>
          </a:r>
          <a:r>
            <a:rPr lang="en-GB" sz="1400" b="0" baseline="0">
              <a:solidFill>
                <a:schemeClr val="bg1"/>
              </a:solidFill>
              <a:latin typeface="Arial" panose="020B0604020202020204" pitchFamily="34" charset="0"/>
              <a:cs typeface="Arial" panose="020B0604020202020204" pitchFamily="34" charset="0"/>
            </a:rPr>
            <a:t> Ratio for the Benchmark using the formula:</a:t>
          </a:r>
          <a:br>
            <a:rPr lang="en-GB" sz="1400" b="0" baseline="0">
              <a:solidFill>
                <a:schemeClr val="bg1"/>
              </a:solidFill>
              <a:latin typeface="Arial" panose="020B0604020202020204" pitchFamily="34" charset="0"/>
              <a:cs typeface="Arial" panose="020B0604020202020204" pitchFamily="34" charset="0"/>
            </a:rPr>
          </a:br>
          <a:r>
            <a:rPr lang="en-GB" sz="1400" b="0" baseline="0">
              <a:solidFill>
                <a:schemeClr val="bg1"/>
              </a:solidFill>
              <a:latin typeface="Arial" panose="020B0604020202020204" pitchFamily="34" charset="0"/>
              <a:cs typeface="Arial" panose="020B0604020202020204" pitchFamily="34" charset="0"/>
            </a:rPr>
            <a:t>Sharpe Ratio = (Benchmark Return - Risk-Free Rate) / (Standard Deviation of Benchmark Return)</a:t>
          </a:r>
        </a:p>
      </xdr:txBody>
    </xdr:sp>
    <xdr:clientData/>
  </xdr:twoCellAnchor>
  <xdr:twoCellAnchor>
    <xdr:from>
      <xdr:col>0</xdr:col>
      <xdr:colOff>145472</xdr:colOff>
      <xdr:row>77</xdr:row>
      <xdr:rowOff>190498</xdr:rowOff>
    </xdr:from>
    <xdr:to>
      <xdr:col>11</xdr:col>
      <xdr:colOff>734291</xdr:colOff>
      <xdr:row>91</xdr:row>
      <xdr:rowOff>152400</xdr:rowOff>
    </xdr:to>
    <xdr:sp macro="" textlink="">
      <xdr:nvSpPr>
        <xdr:cNvPr id="15" name="Rectangle: Rounded Corners 14">
          <a:extLst>
            <a:ext uri="{FF2B5EF4-FFF2-40B4-BE49-F238E27FC236}">
              <a16:creationId xmlns:a16="http://schemas.microsoft.com/office/drawing/2014/main" id="{16CA8EEF-BDC8-4EF9-AFAD-BAE673777B06}"/>
            </a:ext>
          </a:extLst>
        </xdr:cNvPr>
        <xdr:cNvSpPr/>
      </xdr:nvSpPr>
      <xdr:spPr>
        <a:xfrm>
          <a:off x="145472" y="15375080"/>
          <a:ext cx="18045546" cy="2677393"/>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400" b="1">
              <a:solidFill>
                <a:schemeClr val="bg1"/>
              </a:solidFill>
              <a:latin typeface="Arial" panose="020B0604020202020204" pitchFamily="34" charset="0"/>
              <a:cs typeface="Arial" panose="020B0604020202020204" pitchFamily="34" charset="0"/>
            </a:rPr>
            <a:t>Step 7) </a:t>
          </a:r>
          <a:r>
            <a:rPr lang="en-GB" sz="1400" b="0">
              <a:solidFill>
                <a:schemeClr val="bg1"/>
              </a:solidFill>
              <a:latin typeface="Arial" panose="020B0604020202020204" pitchFamily="34" charset="0"/>
              <a:cs typeface="Arial" panose="020B0604020202020204" pitchFamily="34" charset="0"/>
            </a:rPr>
            <a:t>In this</a:t>
          </a:r>
          <a:r>
            <a:rPr lang="en-GB" sz="1400" b="0" baseline="0">
              <a:solidFill>
                <a:schemeClr val="bg1"/>
              </a:solidFill>
              <a:latin typeface="Arial" panose="020B0604020202020204" pitchFamily="34" charset="0"/>
              <a:cs typeface="Arial" panose="020B0604020202020204" pitchFamily="34" charset="0"/>
            </a:rPr>
            <a:t> step, we will use SOLVER within Excel to optimise the weightings of the Fund to maximise the Sharpe Ratio for the Portfolio. For more information on the Sharpe Ratio, refer to the reading guide provided. We have calculated the Sharpe Ratio of the Benchmark by this step. Therefore, our goal is to maximise the Sharpe Ratio of the Portfolio, which will in essence maximise the risk-adjusted return relative to the S&amp;P 500.</a:t>
          </a:r>
        </a:p>
        <a:p>
          <a:pPr algn="l"/>
          <a:endParaRPr lang="en-GB" sz="1400" b="0" baseline="0">
            <a:solidFill>
              <a:schemeClr val="bg1"/>
            </a:solidFill>
            <a:latin typeface="Arial" panose="020B0604020202020204" pitchFamily="34" charset="0"/>
            <a:cs typeface="Arial" panose="020B0604020202020204" pitchFamily="34" charset="0"/>
          </a:endParaRPr>
        </a:p>
        <a:p>
          <a:pPr algn="l"/>
          <a:r>
            <a:rPr lang="en-GB" sz="1400" b="0" baseline="0">
              <a:solidFill>
                <a:schemeClr val="bg1"/>
              </a:solidFill>
              <a:latin typeface="Arial" panose="020B0604020202020204" pitchFamily="34" charset="0"/>
              <a:cs typeface="Arial" panose="020B0604020202020204" pitchFamily="34" charset="0"/>
            </a:rPr>
            <a:t>To use SOLVER, go to Data -&gt; Solver (if this is not enabled, see the grey text box below). Next, set the Objective as the Portfolio's Sharpe Ratio cell (E59) and set to "Max". </a:t>
          </a:r>
        </a:p>
        <a:p>
          <a:pPr algn="l"/>
          <a:endParaRPr lang="en-GB" sz="1400" b="0" baseline="0">
            <a:solidFill>
              <a:schemeClr val="bg1"/>
            </a:solidFill>
            <a:latin typeface="Arial" panose="020B0604020202020204" pitchFamily="34" charset="0"/>
            <a:cs typeface="Arial" panose="020B0604020202020204" pitchFamily="34" charset="0"/>
          </a:endParaRPr>
        </a:p>
        <a:p>
          <a:pPr algn="l"/>
          <a:r>
            <a:rPr lang="en-GB" sz="1400" b="0" baseline="0">
              <a:solidFill>
                <a:schemeClr val="bg1"/>
              </a:solidFill>
              <a:latin typeface="Arial" panose="020B0604020202020204" pitchFamily="34" charset="0"/>
              <a:cs typeface="Arial" panose="020B0604020202020204" pitchFamily="34" charset="0"/>
            </a:rPr>
            <a:t>You will then set the "By Changing Variable Cells" field to the column of weights highlighted in orange above (C35:C42). Lastly, you will need to add a constraint for the total sum of all weights (C43) to equal 1 (i.e. 100%).</a:t>
          </a:r>
        </a:p>
        <a:p>
          <a:pPr algn="l"/>
          <a:endParaRPr lang="en-GB" sz="1400" b="0" baseline="0">
            <a:solidFill>
              <a:schemeClr val="bg1"/>
            </a:solidFill>
            <a:latin typeface="Arial" panose="020B0604020202020204" pitchFamily="34" charset="0"/>
            <a:cs typeface="Arial" panose="020B0604020202020204" pitchFamily="34" charset="0"/>
          </a:endParaRPr>
        </a:p>
        <a:p>
          <a:pPr algn="l"/>
          <a:r>
            <a:rPr lang="en-GB" sz="1400" b="0" baseline="0">
              <a:solidFill>
                <a:schemeClr val="bg1"/>
              </a:solidFill>
              <a:latin typeface="Arial" panose="020B0604020202020204" pitchFamily="34" charset="0"/>
              <a:cs typeface="Arial" panose="020B0604020202020204" pitchFamily="34" charset="0"/>
            </a:rPr>
            <a:t>You can then click Solve, and SOLVER will maximise the Sharpe Ratio of the Portfolio by optimising the weightings of the funds. It will also ensure to adhere to the constraint that all weightings must sum to 100%.</a:t>
          </a:r>
        </a:p>
        <a:p>
          <a:pPr algn="l"/>
          <a:endParaRPr lang="en-GB" sz="1400" b="0" baseline="0">
            <a:solidFill>
              <a:schemeClr val="bg1"/>
            </a:solidFill>
            <a:latin typeface="Arial" panose="020B0604020202020204" pitchFamily="34" charset="0"/>
            <a:cs typeface="Arial" panose="020B0604020202020204" pitchFamily="34" charset="0"/>
          </a:endParaRPr>
        </a:p>
        <a:p>
          <a:pPr algn="l"/>
          <a:r>
            <a:rPr lang="en-GB" sz="1400" b="0" baseline="0">
              <a:solidFill>
                <a:schemeClr val="bg1"/>
              </a:solidFill>
              <a:latin typeface="Arial" panose="020B0604020202020204" pitchFamily="34" charset="0"/>
              <a:cs typeface="Arial" panose="020B0604020202020204" pitchFamily="34" charset="0"/>
            </a:rPr>
            <a:t>Check the weightings in orange above and you will see that they should have changed!</a:t>
          </a:r>
        </a:p>
        <a:p>
          <a:pPr algn="l"/>
          <a:endParaRPr lang="en-GB" sz="1400" b="0" baseline="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126422</xdr:colOff>
      <xdr:row>93</xdr:row>
      <xdr:rowOff>76199</xdr:rowOff>
    </xdr:from>
    <xdr:to>
      <xdr:col>4</xdr:col>
      <xdr:colOff>1657350</xdr:colOff>
      <xdr:row>96</xdr:row>
      <xdr:rowOff>114301</xdr:rowOff>
    </xdr:to>
    <xdr:sp macro="" textlink="">
      <xdr:nvSpPr>
        <xdr:cNvPr id="16" name="Rectangle: Rounded Corners 15">
          <a:extLst>
            <a:ext uri="{FF2B5EF4-FFF2-40B4-BE49-F238E27FC236}">
              <a16:creationId xmlns:a16="http://schemas.microsoft.com/office/drawing/2014/main" id="{A966B437-73F9-467A-9373-1F8C35231642}"/>
            </a:ext>
          </a:extLst>
        </xdr:cNvPr>
        <xdr:cNvSpPr/>
      </xdr:nvSpPr>
      <xdr:spPr>
        <a:xfrm>
          <a:off x="126422" y="19183349"/>
          <a:ext cx="7874578" cy="609602"/>
        </a:xfrm>
        <a:prstGeom prst="roundRect">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400" b="1">
              <a:solidFill>
                <a:schemeClr val="bg1"/>
              </a:solidFill>
              <a:latin typeface="Arial" panose="020B0604020202020204" pitchFamily="34" charset="0"/>
              <a:cs typeface="Arial" panose="020B0604020202020204" pitchFamily="34" charset="0"/>
            </a:rPr>
            <a:t>Link for SOLVER</a:t>
          </a:r>
          <a:r>
            <a:rPr lang="en-GB" sz="1400" b="1" baseline="0">
              <a:solidFill>
                <a:schemeClr val="bg1"/>
              </a:solidFill>
              <a:latin typeface="Arial" panose="020B0604020202020204" pitchFamily="34" charset="0"/>
              <a:cs typeface="Arial" panose="020B0604020202020204" pitchFamily="34" charset="0"/>
            </a:rPr>
            <a:t> HELP: https://support.microsoft.com/en-us/office/load-the-solver-add-in-in-excel-612926fc-d53b-46b4-872c-e24772f078ca</a:t>
          </a:r>
        </a:p>
        <a:p>
          <a:pPr algn="l"/>
          <a:endParaRPr lang="en-GB" sz="1400" b="1" baseline="0">
            <a:solidFill>
              <a:schemeClr val="bg1"/>
            </a:solidFill>
            <a:latin typeface="Arial" panose="020B0604020202020204" pitchFamily="34" charset="0"/>
            <a:cs typeface="Arial" panose="020B0604020202020204" pitchFamily="34" charset="0"/>
          </a:endParaRPr>
        </a:p>
      </xdr:txBody>
    </xdr:sp>
    <xdr:clientData/>
  </xdr:twoCellAnchor>
  <xdr:twoCellAnchor>
    <xdr:from>
      <xdr:col>5</xdr:col>
      <xdr:colOff>322118</xdr:colOff>
      <xdr:row>63</xdr:row>
      <xdr:rowOff>81393</xdr:rowOff>
    </xdr:from>
    <xdr:to>
      <xdr:col>11</xdr:col>
      <xdr:colOff>0</xdr:colOff>
      <xdr:row>69</xdr:row>
      <xdr:rowOff>124691</xdr:rowOff>
    </xdr:to>
    <xdr:sp macro="" textlink="">
      <xdr:nvSpPr>
        <xdr:cNvPr id="17" name="Rectangle: Rounded Corners 16">
          <a:extLst>
            <a:ext uri="{FF2B5EF4-FFF2-40B4-BE49-F238E27FC236}">
              <a16:creationId xmlns:a16="http://schemas.microsoft.com/office/drawing/2014/main" id="{FBAE8D38-32B5-4C24-8080-1FBCF3E2C1BF}"/>
            </a:ext>
          </a:extLst>
        </xdr:cNvPr>
        <xdr:cNvSpPr/>
      </xdr:nvSpPr>
      <xdr:spPr>
        <a:xfrm>
          <a:off x="8440882" y="12550484"/>
          <a:ext cx="9015845" cy="120708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400" b="1">
              <a:solidFill>
                <a:schemeClr val="bg1"/>
              </a:solidFill>
              <a:latin typeface="Arial" panose="020B0604020202020204" pitchFamily="34" charset="0"/>
              <a:cs typeface="Arial" panose="020B0604020202020204" pitchFamily="34" charset="0"/>
            </a:rPr>
            <a:t>Note: </a:t>
          </a:r>
          <a:r>
            <a:rPr lang="en-GB" sz="1400" b="0">
              <a:solidFill>
                <a:schemeClr val="bg1"/>
              </a:solidFill>
              <a:latin typeface="Arial" panose="020B0604020202020204" pitchFamily="34" charset="0"/>
              <a:cs typeface="Arial" panose="020B0604020202020204" pitchFamily="34" charset="0"/>
            </a:rPr>
            <a:t>In</a:t>
          </a:r>
          <a:r>
            <a:rPr lang="en-GB" sz="1400" b="0" baseline="0">
              <a:solidFill>
                <a:schemeClr val="bg1"/>
              </a:solidFill>
              <a:latin typeface="Arial" panose="020B0604020202020204" pitchFamily="34" charset="0"/>
              <a:cs typeface="Arial" panose="020B0604020202020204" pitchFamily="34" charset="0"/>
            </a:rPr>
            <a:t> this section, we are calculating the inputs required to determine the Sharpe Ratio for the Benchmark.</a:t>
          </a:r>
        </a:p>
        <a:p>
          <a:pPr algn="l"/>
          <a:endParaRPr lang="en-GB" sz="1400" b="0" baseline="0">
            <a:solidFill>
              <a:schemeClr val="bg1"/>
            </a:solidFill>
            <a:latin typeface="Arial" panose="020B0604020202020204" pitchFamily="34" charset="0"/>
            <a:cs typeface="Arial" panose="020B0604020202020204" pitchFamily="34" charset="0"/>
          </a:endParaRPr>
        </a:p>
        <a:p>
          <a:pPr algn="l"/>
          <a:r>
            <a:rPr lang="en-GB" sz="1400" b="0" baseline="0">
              <a:solidFill>
                <a:schemeClr val="bg1"/>
              </a:solidFill>
              <a:latin typeface="Arial" panose="020B0604020202020204" pitchFamily="34" charset="0"/>
              <a:cs typeface="Arial" panose="020B0604020202020204" pitchFamily="34" charset="0"/>
            </a:rPr>
            <a:t>For more information on single fund (asset) variance and standard deviation, refer to the reading guide.</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AA7CB-A986-445C-933B-B38E4D912328}">
  <dimension ref="A1:T102"/>
  <sheetViews>
    <sheetView showGridLines="0" tabSelected="1" topLeftCell="A40" zoomScale="50" zoomScaleNormal="40" workbookViewId="0">
      <selection activeCell="E76" sqref="E76"/>
    </sheetView>
  </sheetViews>
  <sheetFormatPr baseColWidth="10" defaultColWidth="8.83203125" defaultRowHeight="15" customHeight="1" x14ac:dyDescent="0.2"/>
  <cols>
    <col min="1" max="1" width="2.83203125" customWidth="1"/>
    <col min="2" max="2" width="37.5" bestFit="1" customWidth="1"/>
    <col min="3" max="8" width="26" bestFit="1" customWidth="1"/>
    <col min="9" max="9" width="29" bestFit="1" customWidth="1"/>
    <col min="10" max="10" width="26" bestFit="1" customWidth="1"/>
    <col min="11" max="11" width="2.83203125" customWidth="1"/>
    <col min="12" max="13" width="12" bestFit="1" customWidth="1"/>
    <col min="14" max="15" width="9.6640625" customWidth="1"/>
    <col min="16" max="16" width="7" customWidth="1"/>
    <col min="17" max="17" width="9.6640625" customWidth="1"/>
    <col min="19" max="19" width="7.1640625" customWidth="1"/>
    <col min="20" max="20" width="12.6640625" bestFit="1" customWidth="1"/>
  </cols>
  <sheetData>
    <row r="1" spans="1:11" s="6" customFormat="1" ht="35" customHeight="1" x14ac:dyDescent="0.2">
      <c r="B1" s="6" t="s">
        <v>5</v>
      </c>
    </row>
    <row r="3" spans="1:11" s="7" customFormat="1" ht="15" customHeight="1" x14ac:dyDescent="0.2">
      <c r="A3" s="8" t="s">
        <v>6</v>
      </c>
      <c r="B3" s="8" t="s">
        <v>26</v>
      </c>
    </row>
    <row r="5" spans="1:11" ht="15" customHeight="1" x14ac:dyDescent="0.2">
      <c r="B5" t="s">
        <v>27</v>
      </c>
      <c r="C5" s="23">
        <v>1.6E-2</v>
      </c>
      <c r="D5" t="s">
        <v>28</v>
      </c>
    </row>
    <row r="7" spans="1:11" s="7" customFormat="1" ht="15" customHeight="1" x14ac:dyDescent="0.2">
      <c r="A7" s="8" t="s">
        <v>6</v>
      </c>
      <c r="B7" s="8" t="s">
        <v>7</v>
      </c>
    </row>
    <row r="9" spans="1:11" ht="15" customHeight="1" x14ac:dyDescent="0.3">
      <c r="B9" s="2"/>
      <c r="C9" s="3"/>
      <c r="E9" s="3"/>
      <c r="F9" s="3"/>
      <c r="G9" s="3"/>
      <c r="H9" s="3"/>
      <c r="I9" s="3"/>
      <c r="J9" s="1"/>
    </row>
    <row r="10" spans="1:11" ht="15" customHeight="1" x14ac:dyDescent="0.2">
      <c r="B10" s="31" t="s">
        <v>37</v>
      </c>
      <c r="C10" s="10" t="s">
        <v>23</v>
      </c>
      <c r="D10" s="10" t="s">
        <v>22</v>
      </c>
      <c r="E10" s="10" t="s">
        <v>17</v>
      </c>
      <c r="F10" s="10" t="s">
        <v>18</v>
      </c>
      <c r="G10" s="10" t="s">
        <v>24</v>
      </c>
      <c r="H10" s="10" t="s">
        <v>19</v>
      </c>
      <c r="I10" s="10" t="s">
        <v>20</v>
      </c>
      <c r="J10" s="10" t="s">
        <v>21</v>
      </c>
    </row>
    <row r="11" spans="1:11" ht="15" customHeight="1" x14ac:dyDescent="0.2">
      <c r="B11" s="32" t="s">
        <v>38</v>
      </c>
      <c r="C11" s="9">
        <v>6.0400000000000002E-2</v>
      </c>
      <c r="D11" s="9">
        <v>1.891E-2</v>
      </c>
      <c r="E11" s="9">
        <v>0.1749</v>
      </c>
      <c r="F11" s="9">
        <v>0.09</v>
      </c>
      <c r="G11" s="9">
        <v>0.1578</v>
      </c>
      <c r="H11" s="9">
        <v>2.9399999999999999E-2</v>
      </c>
      <c r="I11" s="9">
        <v>0.33019999999999999</v>
      </c>
      <c r="J11" s="9">
        <v>0.18099999999999999</v>
      </c>
      <c r="K11" s="3"/>
    </row>
    <row r="12" spans="1:11" ht="15" customHeight="1" x14ac:dyDescent="0.2">
      <c r="B12" s="32" t="s">
        <v>39</v>
      </c>
      <c r="C12" s="9">
        <v>0.09</v>
      </c>
      <c r="D12" s="9">
        <v>-3.8800000000000001E-2</v>
      </c>
      <c r="E12" s="9">
        <v>-0.13</v>
      </c>
      <c r="F12" s="9">
        <v>0.03</v>
      </c>
      <c r="G12" s="9">
        <v>-8.3000000000000001E-3</v>
      </c>
      <c r="H12" s="9">
        <v>-5.7200000000000001E-2</v>
      </c>
      <c r="I12" s="9">
        <v>0.05</v>
      </c>
      <c r="J12" s="9">
        <v>-2.7E-2</v>
      </c>
    </row>
    <row r="13" spans="1:11" ht="15" customHeight="1" x14ac:dyDescent="0.2">
      <c r="B13" s="32" t="s">
        <v>40</v>
      </c>
      <c r="C13" s="9">
        <v>2.7799999999999998E-2</v>
      </c>
      <c r="D13" s="9">
        <v>0.13059999999999999</v>
      </c>
      <c r="E13" s="9">
        <v>8.2500000000000004E-2</v>
      </c>
      <c r="F13" s="9">
        <v>0.19</v>
      </c>
      <c r="G13" s="9">
        <v>0.1111</v>
      </c>
      <c r="H13" s="9">
        <v>0.26860000000000001</v>
      </c>
      <c r="I13" s="9">
        <v>0.32479999999999998</v>
      </c>
      <c r="J13" s="9">
        <v>-7.0000000000000001E-3</v>
      </c>
      <c r="K13" s="3"/>
    </row>
    <row r="14" spans="1:11" ht="15" customHeight="1" x14ac:dyDescent="0.2">
      <c r="B14" s="32" t="s">
        <v>41</v>
      </c>
      <c r="C14" s="9">
        <v>0.38</v>
      </c>
      <c r="D14" s="9">
        <v>0.1462</v>
      </c>
      <c r="E14" s="9">
        <v>5.4100000000000002E-2</v>
      </c>
      <c r="F14" s="9">
        <v>0.1676</v>
      </c>
      <c r="G14" s="9">
        <v>0.23930000000000001</v>
      </c>
      <c r="H14" s="9">
        <v>9.5899999999999999E-2</v>
      </c>
      <c r="I14" s="9">
        <v>-0.08</v>
      </c>
      <c r="J14" s="9">
        <v>0.112</v>
      </c>
    </row>
    <row r="15" spans="1:11" ht="15" customHeight="1" x14ac:dyDescent="0.2">
      <c r="B15" s="32" t="s">
        <v>42</v>
      </c>
      <c r="C15" s="9">
        <v>2.5600000000000001E-2</v>
      </c>
      <c r="D15" s="9">
        <v>-5.2900000000000003E-2</v>
      </c>
      <c r="E15" s="9">
        <v>-3.9699999999999999E-2</v>
      </c>
      <c r="F15" s="9">
        <v>-1.7100000000000001E-2</v>
      </c>
      <c r="G15" s="9">
        <v>-6.4299999999999996E-2</v>
      </c>
      <c r="H15" s="9">
        <v>-0.1578</v>
      </c>
      <c r="I15" s="9">
        <v>0.15</v>
      </c>
      <c r="J15" s="9">
        <v>-6.9000000000000006E-2</v>
      </c>
      <c r="K15" s="3"/>
    </row>
    <row r="16" spans="1:11" ht="15" customHeight="1" x14ac:dyDescent="0.2">
      <c r="B16" s="32" t="s">
        <v>43</v>
      </c>
      <c r="C16" s="9">
        <v>0.3589</v>
      </c>
      <c r="D16" s="9">
        <v>0.33450000000000002</v>
      </c>
      <c r="E16" s="9">
        <v>0.4325</v>
      </c>
      <c r="F16" s="9">
        <v>0.3</v>
      </c>
      <c r="G16" s="9">
        <v>0.25869999999999999</v>
      </c>
      <c r="H16" s="9">
        <v>0.2147</v>
      </c>
      <c r="I16" s="9">
        <v>-0.16</v>
      </c>
      <c r="J16" s="9">
        <v>0.216</v>
      </c>
    </row>
    <row r="17" spans="1:10" ht="15" customHeight="1" x14ac:dyDescent="0.2">
      <c r="B17" s="32" t="s">
        <v>44</v>
      </c>
      <c r="C17" s="9">
        <v>0.45729999999999998</v>
      </c>
      <c r="D17" s="9">
        <v>0.33129999999999998</v>
      </c>
      <c r="E17" s="9">
        <v>0.2792</v>
      </c>
      <c r="F17" s="9">
        <v>3.9300000000000002E-2</v>
      </c>
      <c r="G17" s="9">
        <v>0.18210000000000001</v>
      </c>
      <c r="H17" s="9">
        <v>3.7699999999999997E-2</v>
      </c>
      <c r="I17" s="9">
        <v>0.3962</v>
      </c>
      <c r="J17" s="9">
        <v>-5.8000000000000003E-2</v>
      </c>
    </row>
    <row r="18" spans="1:10" ht="15" customHeight="1" x14ac:dyDescent="0.2">
      <c r="B18" s="33" t="s">
        <v>8</v>
      </c>
      <c r="C18" s="18">
        <f>AVERAGE(C11:C17)</f>
        <v>0.19999999999999998</v>
      </c>
      <c r="D18" s="18">
        <f t="shared" ref="D18:J18" si="0">AVERAGE(D11:D17)</f>
        <v>0.12425857142857143</v>
      </c>
      <c r="E18" s="18">
        <f t="shared" si="0"/>
        <v>0.12192857142857143</v>
      </c>
      <c r="F18" s="18">
        <f t="shared" si="0"/>
        <v>0.11425714285714285</v>
      </c>
      <c r="G18" s="18">
        <f t="shared" si="0"/>
        <v>0.12520000000000001</v>
      </c>
      <c r="H18" s="18">
        <f t="shared" si="0"/>
        <v>6.1614285714285719E-2</v>
      </c>
      <c r="I18" s="18">
        <f t="shared" si="0"/>
        <v>0.14445714285714287</v>
      </c>
      <c r="J18" s="18">
        <f t="shared" si="0"/>
        <v>4.9714285714285718E-2</v>
      </c>
    </row>
    <row r="19" spans="1:10" ht="15" customHeight="1" x14ac:dyDescent="0.2">
      <c r="B19" s="11"/>
      <c r="C19" s="9"/>
      <c r="D19" s="9"/>
      <c r="E19" s="9"/>
      <c r="F19" s="9"/>
      <c r="G19" s="9"/>
      <c r="H19" s="9"/>
      <c r="I19" s="9"/>
      <c r="J19" s="9"/>
    </row>
    <row r="20" spans="1:10" s="7" customFormat="1" ht="15" customHeight="1" x14ac:dyDescent="0.2">
      <c r="A20" s="8" t="s">
        <v>6</v>
      </c>
      <c r="B20" s="8" t="s">
        <v>0</v>
      </c>
    </row>
    <row r="21" spans="1:10" ht="15" customHeight="1" x14ac:dyDescent="0.2">
      <c r="B21" s="4"/>
      <c r="C21" s="5"/>
      <c r="D21" s="5"/>
      <c r="E21" s="5"/>
      <c r="F21" s="5"/>
      <c r="G21" s="5"/>
      <c r="H21" s="5"/>
      <c r="I21" s="5"/>
      <c r="J21" s="5"/>
    </row>
    <row r="22" spans="1:10" ht="15" customHeight="1" x14ac:dyDescent="0.2">
      <c r="B22" s="31" t="s">
        <v>9</v>
      </c>
      <c r="C22" s="10" t="str">
        <f>C10</f>
        <v>Mid Cap</v>
      </c>
      <c r="D22" s="10" t="str">
        <f t="shared" ref="D22:J22" si="1">D10</f>
        <v>Small Cap</v>
      </c>
      <c r="E22" s="10" t="str">
        <f t="shared" si="1"/>
        <v>Contrarian Fund</v>
      </c>
      <c r="F22" s="10" t="str">
        <f t="shared" si="1"/>
        <v>Select Dividend Fund</v>
      </c>
      <c r="G22" s="10" t="str">
        <f t="shared" si="1"/>
        <v>Equity Insights Fund</v>
      </c>
      <c r="H22" s="10" t="str">
        <f t="shared" si="1"/>
        <v>Value Fund</v>
      </c>
      <c r="I22" s="10" t="str">
        <f t="shared" si="1"/>
        <v>Special Situations Fund</v>
      </c>
      <c r="J22" s="10" t="str">
        <f t="shared" si="1"/>
        <v>Property Fund</v>
      </c>
    </row>
    <row r="23" spans="1:10" ht="15" customHeight="1" x14ac:dyDescent="0.2">
      <c r="B23" s="32" t="str">
        <f t="array" ref="B23:B30">TRANSPOSE(C22:J22)</f>
        <v>Mid Cap</v>
      </c>
      <c r="C23" s="27">
        <f>_xlfn.COVARIANCE.S($C11:$C17,C11:C17)</f>
        <v>3.5918143333333326E-2</v>
      </c>
      <c r="D23" s="27">
        <f t="shared" ref="C23:J23" si="2">_xlfn.COVARIANCE.S($C11:$C17,D11:D17)</f>
        <v>2.551269066666666E-2</v>
      </c>
      <c r="E23" s="27">
        <f t="shared" si="2"/>
        <v>2.2150258333333329E-2</v>
      </c>
      <c r="F23" s="27">
        <f t="shared" si="2"/>
        <v>7.0583549999999997E-3</v>
      </c>
      <c r="G23" s="27">
        <f t="shared" si="2"/>
        <v>1.7000396666666667E-2</v>
      </c>
      <c r="H23" s="27">
        <f t="shared" si="2"/>
        <v>7.4221999999999995E-3</v>
      </c>
      <c r="I23" s="27">
        <f t="shared" si="2"/>
        <v>-1.1928036666666662E-2</v>
      </c>
      <c r="J23" s="27">
        <f t="shared" si="2"/>
        <v>5.0834000000000001E-3</v>
      </c>
    </row>
    <row r="24" spans="1:10" ht="15" customHeight="1" x14ac:dyDescent="0.2">
      <c r="B24" s="32" t="str">
        <v>Small Cap</v>
      </c>
      <c r="C24" s="19">
        <f>_xlfn.COVARIANCE.S($D11:$D17,C11:C17)</f>
        <v>2.551269066666666E-2</v>
      </c>
      <c r="D24" s="19">
        <f t="shared" ref="D24:J24" si="3">_xlfn.COVARIANCE.S($D11:$D17,D11:D17)</f>
        <v>2.6110138347619046E-2</v>
      </c>
      <c r="E24" s="19">
        <f t="shared" si="3"/>
        <v>2.6708488047619047E-2</v>
      </c>
      <c r="F24" s="19">
        <f t="shared" si="3"/>
        <v>1.0791282428571429E-2</v>
      </c>
      <c r="G24" s="19">
        <f t="shared" si="3"/>
        <v>1.5694582666666668E-2</v>
      </c>
      <c r="H24" s="19">
        <f t="shared" si="3"/>
        <v>1.5156185357142858E-2</v>
      </c>
      <c r="I24" s="19">
        <f t="shared" si="3"/>
        <v>-3.4695409047619057E-3</v>
      </c>
      <c r="J24" s="19">
        <f t="shared" si="3"/>
        <v>5.5625378571428586E-3</v>
      </c>
    </row>
    <row r="25" spans="1:10" ht="15" customHeight="1" x14ac:dyDescent="0.2">
      <c r="B25" s="32" t="str">
        <v>Contrarian Fund</v>
      </c>
      <c r="C25" s="19">
        <f>_xlfn.COVARIANCE.S($E11:$E17,C11:C17)</f>
        <v>2.2150258333333329E-2</v>
      </c>
      <c r="D25" s="19">
        <f t="shared" ref="D25:J25" si="4">_xlfn.COVARIANCE.S($E11:$E17,D11:D17)</f>
        <v>2.6708488047619047E-2</v>
      </c>
      <c r="E25" s="19">
        <f t="shared" si="4"/>
        <v>3.6623669047619038E-2</v>
      </c>
      <c r="F25" s="19">
        <f t="shared" si="4"/>
        <v>1.3411019761904763E-2</v>
      </c>
      <c r="G25" s="19">
        <f t="shared" si="4"/>
        <v>1.8202446666666667E-2</v>
      </c>
      <c r="H25" s="19">
        <f t="shared" si="4"/>
        <v>1.6164367857142859E-2</v>
      </c>
      <c r="I25" s="19">
        <f t="shared" si="4"/>
        <v>-2.3516919047619038E-3</v>
      </c>
      <c r="J25" s="19">
        <f t="shared" si="4"/>
        <v>1.3030526190476189E-2</v>
      </c>
    </row>
    <row r="26" spans="1:10" ht="15" customHeight="1" x14ac:dyDescent="0.2">
      <c r="B26" s="32" t="str">
        <v>Select Dividend Fund</v>
      </c>
      <c r="C26" s="19">
        <f>_xlfn.COVARIANCE.S($F11:$F17,C11:C17)</f>
        <v>7.0583549999999997E-3</v>
      </c>
      <c r="D26" s="19">
        <f t="shared" ref="D26:J26" si="5">_xlfn.COVARIANCE.S($F11:$F17,D11:D17)</f>
        <v>1.0791282428571429E-2</v>
      </c>
      <c r="E26" s="19">
        <f t="shared" si="5"/>
        <v>1.3411019761904763E-2</v>
      </c>
      <c r="F26" s="19">
        <f t="shared" si="5"/>
        <v>1.2273966190476193E-2</v>
      </c>
      <c r="G26" s="19">
        <f t="shared" si="5"/>
        <v>1.0149963333333333E-2</v>
      </c>
      <c r="H26" s="19">
        <f t="shared" si="5"/>
        <v>1.4557954047619047E-2</v>
      </c>
      <c r="I26" s="19">
        <f t="shared" si="5"/>
        <v>-1.1834860476190477E-2</v>
      </c>
      <c r="J26" s="19">
        <f t="shared" si="5"/>
        <v>9.4767023809523808E-3</v>
      </c>
    </row>
    <row r="27" spans="1:10" ht="15" customHeight="1" x14ac:dyDescent="0.2">
      <c r="B27" s="32" t="str">
        <v>Equity Insights Fund</v>
      </c>
      <c r="C27" s="19">
        <f>_xlfn.COVARIANCE.S($G11:$G17,C11:C17)</f>
        <v>1.7000396666666667E-2</v>
      </c>
      <c r="D27" s="19">
        <f t="shared" ref="D27:J27" si="6">_xlfn.COVARIANCE.S($G11:$G17,D11:D17)</f>
        <v>1.5694582666666668E-2</v>
      </c>
      <c r="E27" s="19">
        <f t="shared" si="6"/>
        <v>1.8202446666666667E-2</v>
      </c>
      <c r="F27" s="19">
        <f t="shared" si="6"/>
        <v>1.0149963333333333E-2</v>
      </c>
      <c r="G27" s="19">
        <f t="shared" si="6"/>
        <v>1.4845456666666666E-2</v>
      </c>
      <c r="H27" s="19">
        <f t="shared" si="6"/>
        <v>1.2743375000000001E-2</v>
      </c>
      <c r="I27" s="19">
        <f t="shared" si="6"/>
        <v>-6.1432299999999987E-3</v>
      </c>
      <c r="J27" s="19">
        <f t="shared" si="6"/>
        <v>1.0165716666666666E-2</v>
      </c>
    </row>
    <row r="28" spans="1:10" ht="15" customHeight="1" x14ac:dyDescent="0.2">
      <c r="B28" s="32" t="str">
        <v>Value Fund</v>
      </c>
      <c r="C28" s="19">
        <f>_xlfn.COVARIANCE.S($H11:$H17,C11:C17)</f>
        <v>7.4221999999999995E-3</v>
      </c>
      <c r="D28" s="19">
        <f t="shared" ref="D28:J28" si="7">_xlfn.COVARIANCE.S($H11:$H17,D11:D17)</f>
        <v>1.5156185357142858E-2</v>
      </c>
      <c r="E28" s="19">
        <f t="shared" si="7"/>
        <v>1.6164367857142859E-2</v>
      </c>
      <c r="F28" s="19">
        <f t="shared" si="7"/>
        <v>1.4557954047619047E-2</v>
      </c>
      <c r="G28" s="19">
        <f t="shared" si="7"/>
        <v>1.2743375000000001E-2</v>
      </c>
      <c r="H28" s="19">
        <f t="shared" si="7"/>
        <v>2.1887158095238095E-2</v>
      </c>
      <c r="I28" s="19">
        <f t="shared" si="7"/>
        <v>-3.1620776190476201E-3</v>
      </c>
      <c r="J28" s="19">
        <f t="shared" si="7"/>
        <v>8.2269047619047634E-3</v>
      </c>
    </row>
    <row r="29" spans="1:10" ht="15" customHeight="1" x14ac:dyDescent="0.2">
      <c r="B29" s="32" t="str">
        <v>Special Situations Fund</v>
      </c>
      <c r="C29" s="19">
        <f>_xlfn.COVARIANCE.S($I11:$I17,C11:C17)</f>
        <v>-1.1928036666666662E-2</v>
      </c>
      <c r="D29" s="19">
        <f t="shared" ref="D29:J29" si="8">_xlfn.COVARIANCE.S($I11:$I17,D11:D17)</f>
        <v>-3.4695409047619057E-3</v>
      </c>
      <c r="E29" s="19">
        <f t="shared" si="8"/>
        <v>-2.3516919047619038E-3</v>
      </c>
      <c r="F29" s="19">
        <f t="shared" si="8"/>
        <v>-1.1834860476190477E-2</v>
      </c>
      <c r="G29" s="19">
        <f t="shared" si="8"/>
        <v>-6.1432299999999987E-3</v>
      </c>
      <c r="H29" s="19">
        <f t="shared" si="8"/>
        <v>-3.1620776190476201E-3</v>
      </c>
      <c r="I29" s="19">
        <f t="shared" si="8"/>
        <v>4.707107619047618E-2</v>
      </c>
      <c r="J29" s="19">
        <f t="shared" si="8"/>
        <v>-1.1829680952380954E-2</v>
      </c>
    </row>
    <row r="30" spans="1:10" ht="15" customHeight="1" x14ac:dyDescent="0.2">
      <c r="B30" s="32" t="str">
        <v>Property Fund</v>
      </c>
      <c r="C30" s="19">
        <f>_xlfn.COVARIANCE.S($J11:$J17,C11:C17)</f>
        <v>5.0834000000000001E-3</v>
      </c>
      <c r="D30" s="19">
        <f t="shared" ref="D30:J30" si="9">_xlfn.COVARIANCE.S($J11:$J17,D11:D17)</f>
        <v>5.5625378571428586E-3</v>
      </c>
      <c r="E30" s="19">
        <f t="shared" si="9"/>
        <v>1.3030526190476189E-2</v>
      </c>
      <c r="F30" s="19">
        <f t="shared" si="9"/>
        <v>9.4767023809523808E-3</v>
      </c>
      <c r="G30" s="19">
        <f t="shared" si="9"/>
        <v>1.0165716666666666E-2</v>
      </c>
      <c r="H30" s="19">
        <f t="shared" si="9"/>
        <v>8.2269047619047634E-3</v>
      </c>
      <c r="I30" s="19">
        <f t="shared" si="9"/>
        <v>-1.1829680952380954E-2</v>
      </c>
      <c r="J30" s="19">
        <f t="shared" si="9"/>
        <v>1.3927238095238097E-2</v>
      </c>
    </row>
    <row r="31" spans="1:10" ht="15" customHeight="1" x14ac:dyDescent="0.2">
      <c r="B31" s="4"/>
      <c r="C31" s="5"/>
      <c r="D31" s="5"/>
      <c r="E31" s="5"/>
      <c r="F31" s="5"/>
      <c r="G31" s="5"/>
      <c r="H31" s="5"/>
      <c r="I31" s="5"/>
      <c r="J31" s="5"/>
    </row>
    <row r="32" spans="1:10" s="7" customFormat="1" ht="15" customHeight="1" x14ac:dyDescent="0.2">
      <c r="A32" s="8" t="s">
        <v>6</v>
      </c>
      <c r="B32" s="8" t="s">
        <v>10</v>
      </c>
    </row>
    <row r="33" spans="2:10" ht="15" customHeight="1" x14ac:dyDescent="0.2">
      <c r="B33" s="4"/>
      <c r="C33" s="5"/>
      <c r="D33" s="5"/>
      <c r="E33" s="5"/>
      <c r="F33" s="5"/>
      <c r="G33" s="5"/>
      <c r="H33" s="5"/>
      <c r="I33" s="5"/>
      <c r="J33" s="5"/>
    </row>
    <row r="34" spans="2:10" ht="15" customHeight="1" x14ac:dyDescent="0.2">
      <c r="B34" s="34" t="s">
        <v>9</v>
      </c>
      <c r="C34" s="12" t="s">
        <v>11</v>
      </c>
      <c r="D34" s="5"/>
      <c r="E34" s="5"/>
      <c r="F34" s="5"/>
      <c r="G34" s="5"/>
      <c r="H34" s="5"/>
      <c r="I34" s="5"/>
      <c r="J34" s="5"/>
    </row>
    <row r="35" spans="2:10" ht="15" customHeight="1" x14ac:dyDescent="0.2">
      <c r="B35" s="32" t="str">
        <f t="shared" ref="B35:B42" si="10">B23</f>
        <v>Mid Cap</v>
      </c>
      <c r="C35" s="20">
        <v>0.21427968734911007</v>
      </c>
      <c r="D35" s="5"/>
      <c r="E35" s="5"/>
      <c r="F35" s="5"/>
      <c r="G35" s="5"/>
      <c r="H35" s="5"/>
      <c r="I35" s="5"/>
      <c r="J35" s="5"/>
    </row>
    <row r="36" spans="2:10" ht="15" customHeight="1" x14ac:dyDescent="0.2">
      <c r="B36" s="32" t="str">
        <f t="shared" si="10"/>
        <v>Small Cap</v>
      </c>
      <c r="C36" s="20">
        <v>0</v>
      </c>
      <c r="D36" s="5"/>
      <c r="E36" s="5"/>
      <c r="F36" s="5"/>
      <c r="G36" s="5"/>
      <c r="H36" s="5"/>
      <c r="I36" s="5"/>
      <c r="J36" s="5"/>
    </row>
    <row r="37" spans="2:10" ht="15" customHeight="1" x14ac:dyDescent="0.2">
      <c r="B37" s="32" t="str">
        <f t="shared" si="10"/>
        <v>Contrarian Fund</v>
      </c>
      <c r="C37" s="20">
        <v>0</v>
      </c>
      <c r="D37" s="5"/>
      <c r="E37" s="5"/>
      <c r="F37" s="5"/>
      <c r="G37" s="5"/>
      <c r="H37" s="5"/>
      <c r="I37" s="5"/>
      <c r="J37" s="5"/>
    </row>
    <row r="38" spans="2:10" ht="15" customHeight="1" x14ac:dyDescent="0.2">
      <c r="B38" s="32" t="str">
        <f t="shared" si="10"/>
        <v>Select Dividend Fund</v>
      </c>
      <c r="C38" s="20">
        <v>0.49331763758686559</v>
      </c>
      <c r="D38" s="4"/>
      <c r="E38" s="5"/>
      <c r="F38" s="5"/>
      <c r="G38" s="5"/>
      <c r="H38" s="5"/>
      <c r="I38" s="5"/>
      <c r="J38" s="5"/>
    </row>
    <row r="39" spans="2:10" ht="15" customHeight="1" x14ac:dyDescent="0.2">
      <c r="B39" s="32" t="str">
        <f t="shared" si="10"/>
        <v>Equity Insights Fund</v>
      </c>
      <c r="C39" s="20">
        <v>0</v>
      </c>
      <c r="D39" s="4"/>
      <c r="E39" s="28" t="s">
        <v>30</v>
      </c>
      <c r="F39" s="5"/>
      <c r="G39" s="5"/>
      <c r="H39" s="5"/>
      <c r="I39" s="5"/>
      <c r="J39" s="5"/>
    </row>
    <row r="40" spans="2:10" ht="15" customHeight="1" x14ac:dyDescent="0.2">
      <c r="B40" s="32" t="str">
        <f t="shared" si="10"/>
        <v>Value Fund</v>
      </c>
      <c r="C40" s="20">
        <v>0</v>
      </c>
      <c r="D40" s="5"/>
      <c r="E40" s="5"/>
      <c r="F40" s="5"/>
      <c r="G40" s="5"/>
      <c r="H40" s="5"/>
      <c r="I40" s="5"/>
      <c r="J40" s="5"/>
    </row>
    <row r="41" spans="2:10" ht="15" customHeight="1" x14ac:dyDescent="0.2">
      <c r="B41" s="32" t="str">
        <f t="shared" si="10"/>
        <v>Special Situations Fund</v>
      </c>
      <c r="C41" s="20">
        <v>0.29240267506402429</v>
      </c>
      <c r="D41" s="5"/>
      <c r="E41" s="5"/>
      <c r="F41" s="5"/>
      <c r="G41" s="5"/>
      <c r="H41" s="5"/>
      <c r="I41" s="5"/>
      <c r="J41" s="5"/>
    </row>
    <row r="42" spans="2:10" ht="15" customHeight="1" x14ac:dyDescent="0.2">
      <c r="B42" s="32" t="str">
        <f t="shared" si="10"/>
        <v>Property Fund</v>
      </c>
      <c r="C42" s="20">
        <v>0</v>
      </c>
      <c r="D42" s="5"/>
      <c r="E42" s="5"/>
      <c r="F42" s="5"/>
      <c r="G42" s="5"/>
      <c r="H42" s="5"/>
      <c r="I42" s="5"/>
      <c r="J42" s="5"/>
    </row>
    <row r="43" spans="2:10" ht="15" customHeight="1" x14ac:dyDescent="0.2">
      <c r="B43" s="33" t="s">
        <v>1</v>
      </c>
      <c r="C43" s="13">
        <f>SUM(C35:C42)</f>
        <v>1</v>
      </c>
      <c r="D43" s="29" t="s">
        <v>31</v>
      </c>
      <c r="E43" s="5"/>
      <c r="F43" s="5"/>
      <c r="G43" s="5"/>
      <c r="H43" s="5"/>
      <c r="I43" s="5"/>
      <c r="J43" s="5"/>
    </row>
    <row r="44" spans="2:10" ht="15" customHeight="1" x14ac:dyDescent="0.2">
      <c r="B44" s="4"/>
      <c r="C44" s="5"/>
      <c r="D44" s="5"/>
      <c r="E44" s="5"/>
      <c r="F44" s="5"/>
      <c r="G44" s="5"/>
      <c r="H44" s="5"/>
      <c r="I44" s="5"/>
      <c r="J44" s="5"/>
    </row>
    <row r="45" spans="2:10" ht="15" customHeight="1" x14ac:dyDescent="0.2">
      <c r="B45" s="30" t="s">
        <v>34</v>
      </c>
      <c r="C45" s="10" t="str">
        <f t="shared" ref="C45:J45" si="11">C22</f>
        <v>Mid Cap</v>
      </c>
      <c r="D45" s="10" t="str">
        <f t="shared" si="11"/>
        <v>Small Cap</v>
      </c>
      <c r="E45" s="10" t="str">
        <f t="shared" si="11"/>
        <v>Contrarian Fund</v>
      </c>
      <c r="F45" s="10" t="str">
        <f t="shared" si="11"/>
        <v>Select Dividend Fund</v>
      </c>
      <c r="G45" s="10" t="str">
        <f t="shared" si="11"/>
        <v>Equity Insights Fund</v>
      </c>
      <c r="H45" s="10" t="str">
        <f t="shared" si="11"/>
        <v>Value Fund</v>
      </c>
      <c r="I45" s="10" t="str">
        <f t="shared" si="11"/>
        <v>Special Situations Fund</v>
      </c>
      <c r="J45" s="10" t="str">
        <f t="shared" si="11"/>
        <v>Property Fund</v>
      </c>
    </row>
    <row r="46" spans="2:10" ht="15" customHeight="1" x14ac:dyDescent="0.2">
      <c r="B46" t="s">
        <v>32</v>
      </c>
      <c r="C46" s="16">
        <f t="array" ref="C46:J46">TRANSPOSE(C35:C42)</f>
        <v>0.21427968734911007</v>
      </c>
      <c r="D46" s="16">
        <v>0</v>
      </c>
      <c r="E46" s="16">
        <v>0</v>
      </c>
      <c r="F46" s="16">
        <v>0.49331763758686559</v>
      </c>
      <c r="G46" s="17">
        <v>0</v>
      </c>
      <c r="H46" s="17">
        <v>0</v>
      </c>
      <c r="I46" s="17">
        <v>0.29240267506402429</v>
      </c>
      <c r="J46" s="17">
        <v>0</v>
      </c>
    </row>
    <row r="47" spans="2:10" ht="15" customHeight="1" x14ac:dyDescent="0.2">
      <c r="B47" s="41" t="s">
        <v>12</v>
      </c>
      <c r="C47" s="42">
        <f>SUMPRODUCT(C46:J46,C18:J18)</f>
        <v>0.14146065626506724</v>
      </c>
      <c r="D47" s="5"/>
      <c r="E47" s="5"/>
      <c r="F47" s="5"/>
      <c r="G47" s="5"/>
      <c r="H47" s="5"/>
      <c r="I47" s="5"/>
      <c r="J47" s="5"/>
    </row>
    <row r="48" spans="2:10" ht="15" customHeight="1" x14ac:dyDescent="0.2">
      <c r="B48" s="3"/>
      <c r="C48" s="40"/>
    </row>
    <row r="49" spans="1:10" ht="15" customHeight="1" x14ac:dyDescent="0.2">
      <c r="B49" t="s">
        <v>36</v>
      </c>
      <c r="C49" s="39">
        <f>C35*SUMPRODUCT($C$35:$C$42,C23:C30)</f>
        <v>1.6479714428851134E-3</v>
      </c>
      <c r="D49" s="39">
        <f>C36*SUMPRODUCT($C$35:$C$42,D23:D30)</f>
        <v>0</v>
      </c>
      <c r="E49" s="39">
        <f>C37*SUMPRODUCT($C$35:$C$42,E23:E30)</f>
        <v>0</v>
      </c>
      <c r="F49" s="39">
        <f>C38*SUMPRODUCT($C$35:$C$42,F23:F30)</f>
        <v>2.0259969537605874E-3</v>
      </c>
      <c r="G49" s="39">
        <f>C39*SUMPRODUCT($C$35:$C$42,G23:G30)</f>
        <v>0</v>
      </c>
      <c r="H49" s="39">
        <f>C40*SUMPRODUCT($C$35:$C$42,H23:H30)</f>
        <v>0</v>
      </c>
      <c r="I49" s="39">
        <f>C41*SUMPRODUCT($C$35:$C$42,I23:I30)</f>
        <v>1.5700348819092315E-3</v>
      </c>
      <c r="J49" s="39">
        <f>C42*SUMPRODUCT($C$35:$C$42,J23:J30)</f>
        <v>0</v>
      </c>
    </row>
    <row r="50" spans="1:10" ht="15" customHeight="1" x14ac:dyDescent="0.2">
      <c r="B50" s="41" t="s">
        <v>35</v>
      </c>
      <c r="C50" s="43">
        <f>SUM(C49:J49)</f>
        <v>5.2440032785549323E-3</v>
      </c>
      <c r="D50" s="5"/>
      <c r="E50" s="4" t="s">
        <v>45</v>
      </c>
      <c r="F50" s="5">
        <f>SQRT(C50)</f>
        <v>7.2415490598040783E-2</v>
      </c>
      <c r="G50" s="5"/>
      <c r="H50" s="5"/>
      <c r="I50" s="5"/>
      <c r="J50" s="5"/>
    </row>
    <row r="51" spans="1:10" ht="15" customHeight="1" x14ac:dyDescent="0.2">
      <c r="B51" s="4"/>
      <c r="C51" s="5"/>
      <c r="D51" s="5"/>
      <c r="E51" s="5"/>
      <c r="F51" s="5"/>
      <c r="G51" s="5"/>
      <c r="H51" s="5"/>
      <c r="I51" s="5"/>
      <c r="J51" s="5"/>
    </row>
    <row r="52" spans="1:10" s="7" customFormat="1" ht="15" customHeight="1" x14ac:dyDescent="0.2">
      <c r="A52" s="8" t="s">
        <v>6</v>
      </c>
      <c r="B52" s="8" t="s">
        <v>33</v>
      </c>
    </row>
    <row r="53" spans="1:10" ht="15" customHeight="1" x14ac:dyDescent="0.2">
      <c r="G53" s="5"/>
      <c r="H53" s="5"/>
      <c r="I53" s="5"/>
      <c r="J53" s="5"/>
    </row>
    <row r="54" spans="1:10" ht="15" customHeight="1" x14ac:dyDescent="0.2">
      <c r="B54" s="14" t="s">
        <v>13</v>
      </c>
      <c r="C54" s="14"/>
      <c r="D54" s="14"/>
      <c r="E54" s="14"/>
    </row>
    <row r="56" spans="1:10" ht="15" customHeight="1" x14ac:dyDescent="0.2">
      <c r="B56" s="37" t="s">
        <v>4</v>
      </c>
      <c r="E56" s="22">
        <f>C50</f>
        <v>5.2440032785549323E-3</v>
      </c>
    </row>
    <row r="57" spans="1:10" ht="15" customHeight="1" x14ac:dyDescent="0.2">
      <c r="B57" s="37" t="s">
        <v>25</v>
      </c>
      <c r="E57" s="22">
        <f>SQRT(E56)</f>
        <v>7.2415490598040783E-2</v>
      </c>
    </row>
    <row r="58" spans="1:10" ht="15" customHeight="1" x14ac:dyDescent="0.2">
      <c r="B58" s="32"/>
    </row>
    <row r="59" spans="1:10" ht="15" customHeight="1" x14ac:dyDescent="0.2">
      <c r="B59" s="37" t="s">
        <v>29</v>
      </c>
      <c r="E59" s="35">
        <f>(C47-C5)/E57</f>
        <v>1.7325113070277482</v>
      </c>
    </row>
    <row r="60" spans="1:10" ht="15" customHeight="1" x14ac:dyDescent="0.2">
      <c r="B60" s="32"/>
    </row>
    <row r="61" spans="1:10" ht="15" customHeight="1" x14ac:dyDescent="0.2">
      <c r="B61" s="38" t="s">
        <v>16</v>
      </c>
      <c r="C61" s="14"/>
      <c r="D61" s="14"/>
      <c r="E61" s="14"/>
    </row>
    <row r="62" spans="1:10" ht="15" customHeight="1" x14ac:dyDescent="0.2">
      <c r="B62" s="32"/>
    </row>
    <row r="63" spans="1:10" ht="15" customHeight="1" x14ac:dyDescent="0.2">
      <c r="B63" s="31" t="s">
        <v>37</v>
      </c>
      <c r="C63" s="10" t="s">
        <v>2</v>
      </c>
      <c r="D63" s="10" t="s">
        <v>15</v>
      </c>
      <c r="E63" s="10" t="s">
        <v>14</v>
      </c>
    </row>
    <row r="64" spans="1:10" ht="15" customHeight="1" x14ac:dyDescent="0.2">
      <c r="B64" s="32" t="s">
        <v>38</v>
      </c>
      <c r="C64" s="9">
        <v>0.13689999999999999</v>
      </c>
      <c r="D64" s="9">
        <f>C64-$C$71</f>
        <v>2.2142857142856964E-3</v>
      </c>
      <c r="E64" s="11">
        <f>D64^2</f>
        <v>4.9030612244897168E-6</v>
      </c>
    </row>
    <row r="65" spans="2:20" ht="15" customHeight="1" x14ac:dyDescent="0.2">
      <c r="B65" s="32" t="s">
        <v>39</v>
      </c>
      <c r="C65" s="9">
        <v>1.38E-2</v>
      </c>
      <c r="D65" s="9">
        <f t="shared" ref="D65:D70" si="12">C65-$C$71</f>
        <v>-0.12088571428571429</v>
      </c>
      <c r="E65" s="11">
        <f t="shared" ref="E65:E70" si="13">D65^2</f>
        <v>1.4613355918367349E-2</v>
      </c>
      <c r="P65" s="9"/>
      <c r="Q65" s="9"/>
      <c r="R65" s="44"/>
    </row>
    <row r="66" spans="2:20" ht="15" customHeight="1" x14ac:dyDescent="0.2">
      <c r="B66" s="32" t="s">
        <v>40</v>
      </c>
      <c r="C66" s="9">
        <v>0.1193</v>
      </c>
      <c r="D66" s="9">
        <f t="shared" si="12"/>
        <v>-1.5385714285714294E-2</v>
      </c>
      <c r="E66" s="11">
        <f t="shared" si="13"/>
        <v>2.3672020408163291E-4</v>
      </c>
      <c r="P66" s="9"/>
      <c r="Q66" s="9"/>
      <c r="R66" s="44"/>
    </row>
    <row r="67" spans="2:20" ht="15" customHeight="1" x14ac:dyDescent="0.2">
      <c r="B67" s="32" t="s">
        <v>41</v>
      </c>
      <c r="C67" s="9">
        <v>0.21829999999999999</v>
      </c>
      <c r="D67" s="9">
        <f t="shared" si="12"/>
        <v>8.3614285714285697E-2</v>
      </c>
      <c r="E67" s="11">
        <f t="shared" si="13"/>
        <v>6.9913487755102009E-3</v>
      </c>
      <c r="P67" s="9"/>
      <c r="Q67" s="9"/>
      <c r="R67" s="44"/>
    </row>
    <row r="68" spans="2:20" ht="15" customHeight="1" x14ac:dyDescent="0.2">
      <c r="B68" s="32" t="s">
        <v>42</v>
      </c>
      <c r="C68" s="9">
        <v>-4.3799999999999999E-2</v>
      </c>
      <c r="D68" s="9">
        <f t="shared" si="12"/>
        <v>-0.1784857142857143</v>
      </c>
      <c r="E68" s="11">
        <f t="shared" si="13"/>
        <v>3.1857150204081641E-2</v>
      </c>
      <c r="P68" s="9"/>
      <c r="Q68" s="9"/>
      <c r="R68" s="44"/>
    </row>
    <row r="69" spans="2:20" ht="15" customHeight="1" x14ac:dyDescent="0.2">
      <c r="B69" s="32" t="s">
        <v>43</v>
      </c>
      <c r="C69" s="9">
        <v>0.31490000000000001</v>
      </c>
      <c r="D69" s="9">
        <f t="shared" si="12"/>
        <v>0.18021428571428572</v>
      </c>
      <c r="E69" s="11">
        <f t="shared" si="13"/>
        <v>3.2477188775510202E-2</v>
      </c>
      <c r="P69" s="9"/>
      <c r="Q69" s="9"/>
      <c r="R69" s="44"/>
    </row>
    <row r="70" spans="2:20" ht="15" customHeight="1" x14ac:dyDescent="0.2">
      <c r="B70" s="32" t="s">
        <v>44</v>
      </c>
      <c r="C70" s="9">
        <v>0.18340000000000001</v>
      </c>
      <c r="D70" s="9">
        <f t="shared" si="12"/>
        <v>4.871428571428571E-2</v>
      </c>
      <c r="E70" s="11">
        <f t="shared" si="13"/>
        <v>2.373081632653061E-3</v>
      </c>
      <c r="P70" s="9"/>
      <c r="Q70" s="9"/>
      <c r="R70" s="44"/>
    </row>
    <row r="71" spans="2:20" ht="15" customHeight="1" x14ac:dyDescent="0.2">
      <c r="B71" s="33" t="s">
        <v>3</v>
      </c>
      <c r="C71" s="26">
        <f>AVERAGE(C64:C70)</f>
        <v>0.1346857142857143</v>
      </c>
      <c r="D71" s="21"/>
      <c r="E71" s="21"/>
      <c r="P71" s="9"/>
      <c r="Q71" s="9"/>
      <c r="R71" s="44"/>
    </row>
    <row r="72" spans="2:20" ht="15" customHeight="1" x14ac:dyDescent="0.2">
      <c r="B72" s="37" t="s">
        <v>4</v>
      </c>
      <c r="D72" s="3"/>
      <c r="E72" s="22">
        <f>SUM(E64:E70)/(COUNTA(B64:B70)-1)</f>
        <v>1.4758958095238098E-2</v>
      </c>
      <c r="S72" s="45"/>
      <c r="T72" s="45"/>
    </row>
    <row r="73" spans="2:20" ht="15" customHeight="1" x14ac:dyDescent="0.2">
      <c r="B73" s="37" t="s">
        <v>25</v>
      </c>
      <c r="E73" s="22">
        <f>SQRT(E72)</f>
        <v>0.12148645231151536</v>
      </c>
    </row>
    <row r="74" spans="2:20" ht="15" customHeight="1" x14ac:dyDescent="0.2">
      <c r="B74" s="32"/>
      <c r="S74" s="46"/>
    </row>
    <row r="75" spans="2:20" ht="15" customHeight="1" x14ac:dyDescent="0.2">
      <c r="B75" s="37" t="s">
        <v>29</v>
      </c>
      <c r="E75" s="36">
        <f>(C71-C5)/E73</f>
        <v>0.97694608762943036</v>
      </c>
    </row>
    <row r="77" spans="2:20" ht="15" customHeight="1" x14ac:dyDescent="0.2">
      <c r="B77" s="25"/>
    </row>
    <row r="78" spans="2:20" ht="15" customHeight="1" x14ac:dyDescent="0.2">
      <c r="B78" s="4"/>
      <c r="C78" s="15"/>
      <c r="D78" s="15"/>
      <c r="E78" s="15"/>
      <c r="F78" s="15"/>
      <c r="G78" s="15"/>
      <c r="H78" s="15"/>
    </row>
    <row r="79" spans="2:20" ht="15" customHeight="1" x14ac:dyDescent="0.2">
      <c r="B79" s="4"/>
      <c r="C79" s="15"/>
      <c r="D79" s="15"/>
      <c r="E79" s="15"/>
      <c r="F79" s="15"/>
      <c r="G79" s="15"/>
      <c r="H79" s="15"/>
    </row>
    <row r="80" spans="2:20" ht="15" customHeight="1" x14ac:dyDescent="0.2">
      <c r="B80" s="4"/>
      <c r="C80" s="15"/>
      <c r="D80" s="15"/>
      <c r="E80" s="15"/>
      <c r="F80" s="15"/>
      <c r="G80" s="15"/>
      <c r="H80" s="15"/>
    </row>
    <row r="81" spans="2:8" ht="15" customHeight="1" x14ac:dyDescent="0.2">
      <c r="B81" s="4"/>
      <c r="C81" s="15"/>
      <c r="D81" s="15"/>
      <c r="E81" s="15"/>
      <c r="F81" s="15"/>
      <c r="G81" s="15"/>
      <c r="H81" s="15"/>
    </row>
    <row r="82" spans="2:8" ht="15" customHeight="1" x14ac:dyDescent="0.2">
      <c r="B82" s="4"/>
      <c r="C82" s="15"/>
      <c r="D82" s="15"/>
      <c r="E82" s="15"/>
      <c r="F82" s="15"/>
      <c r="G82" s="15"/>
      <c r="H82" s="15"/>
    </row>
    <row r="83" spans="2:8" ht="15" customHeight="1" x14ac:dyDescent="0.2">
      <c r="B83" s="4"/>
      <c r="C83" s="15"/>
      <c r="D83" s="15"/>
      <c r="E83" s="15"/>
      <c r="F83" s="15"/>
      <c r="G83" s="15"/>
      <c r="H83" s="15"/>
    </row>
    <row r="84" spans="2:8" ht="15" customHeight="1" x14ac:dyDescent="0.2">
      <c r="B84" s="4"/>
      <c r="C84" s="15"/>
      <c r="D84" s="15"/>
      <c r="E84" s="15"/>
      <c r="F84" s="15"/>
      <c r="G84" s="15"/>
      <c r="H84" s="15"/>
    </row>
    <row r="85" spans="2:8" ht="15" customHeight="1" x14ac:dyDescent="0.2">
      <c r="B85" s="4"/>
      <c r="C85" s="15"/>
      <c r="D85" s="15"/>
      <c r="E85" s="15"/>
      <c r="F85" s="15"/>
      <c r="G85" s="15"/>
      <c r="H85" s="15"/>
    </row>
    <row r="86" spans="2:8" ht="15" customHeight="1" x14ac:dyDescent="0.2">
      <c r="B86" s="4"/>
      <c r="C86" s="15"/>
      <c r="D86" s="15"/>
      <c r="E86" s="15"/>
      <c r="F86" s="15"/>
      <c r="G86" s="15"/>
      <c r="H86" s="15"/>
    </row>
    <row r="87" spans="2:8" ht="15" customHeight="1" x14ac:dyDescent="0.2">
      <c r="B87" s="4"/>
      <c r="C87" s="15"/>
      <c r="D87" s="15"/>
      <c r="E87" s="15"/>
      <c r="F87" s="15"/>
      <c r="G87" s="15"/>
      <c r="H87" s="15"/>
    </row>
    <row r="88" spans="2:8" ht="15" customHeight="1" x14ac:dyDescent="0.2">
      <c r="B88" s="4"/>
      <c r="C88" s="15"/>
      <c r="D88" s="15"/>
      <c r="E88" s="15"/>
      <c r="F88" s="15"/>
      <c r="G88" s="15"/>
      <c r="H88" s="15"/>
    </row>
    <row r="89" spans="2:8" ht="15" customHeight="1" x14ac:dyDescent="0.2">
      <c r="B89" s="4"/>
      <c r="C89" s="15"/>
      <c r="D89" s="15"/>
      <c r="E89" s="15"/>
      <c r="F89" s="15"/>
      <c r="G89" s="15"/>
      <c r="H89" s="15"/>
    </row>
    <row r="90" spans="2:8" ht="15" customHeight="1" x14ac:dyDescent="0.2">
      <c r="B90" s="4"/>
      <c r="C90" s="15"/>
      <c r="D90" s="15"/>
      <c r="E90" s="15"/>
      <c r="F90" s="15"/>
      <c r="G90" s="15"/>
      <c r="H90" s="15"/>
    </row>
    <row r="91" spans="2:8" ht="15" customHeight="1" x14ac:dyDescent="0.2">
      <c r="B91" s="4"/>
      <c r="C91" s="15"/>
      <c r="D91" s="15"/>
      <c r="E91" s="15"/>
      <c r="F91" s="15"/>
      <c r="G91" s="15"/>
      <c r="H91" s="15"/>
    </row>
    <row r="92" spans="2:8" ht="15" customHeight="1" x14ac:dyDescent="0.2">
      <c r="B92" s="4"/>
      <c r="C92" s="15"/>
      <c r="D92" s="15"/>
      <c r="E92" s="15"/>
      <c r="F92" s="15"/>
      <c r="G92" s="15"/>
      <c r="H92" s="15"/>
    </row>
    <row r="93" spans="2:8" ht="15" customHeight="1" x14ac:dyDescent="0.2">
      <c r="B93" s="4"/>
      <c r="C93" s="15"/>
      <c r="D93" s="15"/>
      <c r="E93" s="15"/>
      <c r="F93" s="15"/>
      <c r="G93" s="15"/>
      <c r="H93" s="15"/>
    </row>
    <row r="94" spans="2:8" ht="15" customHeight="1" x14ac:dyDescent="0.2">
      <c r="B94" s="4"/>
      <c r="C94" s="15"/>
      <c r="D94" s="15"/>
      <c r="E94" s="15"/>
      <c r="F94" s="15"/>
      <c r="G94" s="15"/>
      <c r="H94" s="15"/>
    </row>
    <row r="95" spans="2:8" ht="15" customHeight="1" x14ac:dyDescent="0.2">
      <c r="B95" s="4"/>
      <c r="C95" s="15"/>
      <c r="D95" s="15"/>
      <c r="E95" s="15"/>
      <c r="F95" s="15"/>
      <c r="G95" s="15"/>
      <c r="H95" s="15"/>
    </row>
    <row r="96" spans="2:8" ht="15" customHeight="1" x14ac:dyDescent="0.2">
      <c r="B96" s="4"/>
      <c r="C96" s="15"/>
      <c r="D96" s="15"/>
      <c r="E96" s="15"/>
      <c r="F96" s="15"/>
      <c r="G96" s="15"/>
      <c r="H96" s="15"/>
    </row>
    <row r="97" spans="2:8" ht="15" customHeight="1" x14ac:dyDescent="0.2">
      <c r="B97" s="4"/>
      <c r="C97" s="15"/>
      <c r="D97" s="15"/>
      <c r="E97" s="15"/>
      <c r="F97" s="15"/>
      <c r="G97" s="15"/>
      <c r="H97" s="15"/>
    </row>
    <row r="98" spans="2:8" ht="15" customHeight="1" x14ac:dyDescent="0.2">
      <c r="B98" s="4"/>
      <c r="C98" s="15"/>
      <c r="D98" s="15"/>
      <c r="E98" s="15"/>
      <c r="F98" s="15"/>
      <c r="G98" s="15"/>
      <c r="H98" s="15"/>
    </row>
    <row r="99" spans="2:8" ht="15" customHeight="1" x14ac:dyDescent="0.2">
      <c r="B99" s="4"/>
      <c r="C99" s="15"/>
      <c r="D99" s="15"/>
      <c r="E99" s="15"/>
      <c r="F99" s="15"/>
      <c r="G99" s="15"/>
      <c r="H99" s="15"/>
    </row>
    <row r="100" spans="2:8" ht="15" customHeight="1" x14ac:dyDescent="0.2">
      <c r="B100" s="3"/>
    </row>
    <row r="101" spans="2:8" ht="15" customHeight="1" x14ac:dyDescent="0.2">
      <c r="B101" s="24"/>
    </row>
    <row r="102" spans="2:8" ht="15" customHeight="1" x14ac:dyDescent="0.2">
      <c r="B102" s="3"/>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Portfolio Optimisation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2021-05-21T14:39:55Z</dcterms:created>
  <dcterms:modified xsi:type="dcterms:W3CDTF">2025-10-04T18:05:34Z</dcterms:modified>
</cp:coreProperties>
</file>